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codeName="{564CA151-5A5B-428A-3C10-775976492406}"/>
  <workbookPr codeName="ThisWorkbook" defaultThemeVersion="166925"/>
  <mc:AlternateContent xmlns:mc="http://schemas.openxmlformats.org/markup-compatibility/2006">
    <mc:Choice Requires="x15">
      <x15ac:absPath xmlns:x15ac="http://schemas.microsoft.com/office/spreadsheetml/2010/11/ac" url="C:\Users\oosterom.HQ\Documents\Labour Minute Costing\Final Tools\revised again\"/>
    </mc:Choice>
  </mc:AlternateContent>
  <xr:revisionPtr revIDLastSave="0" documentId="13_ncr:1_{C7955D87-153E-4293-AE8B-FDF68DCEB3C7}" xr6:coauthVersionLast="45" xr6:coauthVersionMax="45" xr10:uidLastSave="{00000000-0000-0000-0000-000000000000}"/>
  <bookViews>
    <workbookView xWindow="-120" yWindow="-120" windowWidth="29040" windowHeight="15840" xr2:uid="{A1DBB64E-23DE-4FA3-80F2-2B13069D2789}"/>
  </bookViews>
  <sheets>
    <sheet name="Factory Input Fields" sheetId="6" r:id="rId1"/>
    <sheet name="Product Style Costing" sheetId="7" r:id="rId2"/>
    <sheet name="Haryana LMW" sheetId="2" r:id="rId3"/>
    <sheet name="Haryana Target Wage" sheetId="5" r:id="rId4"/>
  </sheets>
  <definedNames>
    <definedName name="_xlnm.Print_Area" localSheetId="2">'Haryana LMW'!$A$1:$S$35</definedName>
    <definedName name="_xlnm.Print_Area" localSheetId="3">'Haryana Target Wage'!$A$1:$S$35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7" l="1"/>
  <c r="B16" i="7"/>
  <c r="E25" i="7"/>
  <c r="E29" i="7"/>
  <c r="C17" i="6" l="1"/>
  <c r="C22" i="6"/>
  <c r="E29" i="5" s="1"/>
  <c r="C26" i="6" l="1"/>
  <c r="C27" i="6" s="1"/>
  <c r="E29" i="2"/>
  <c r="D55" i="6"/>
  <c r="E54" i="6" l="1"/>
  <c r="E52" i="6"/>
  <c r="E51" i="6"/>
  <c r="E55" i="6"/>
  <c r="AA24" i="5"/>
  <c r="AA24" i="2"/>
  <c r="O29" i="5"/>
  <c r="O29" i="2"/>
  <c r="M29" i="5"/>
  <c r="M29" i="2"/>
  <c r="K29" i="5"/>
  <c r="K29" i="2"/>
  <c r="I29" i="5"/>
  <c r="I29" i="2"/>
  <c r="G29" i="5"/>
  <c r="G29" i="2"/>
  <c r="E5" i="2" l="1"/>
  <c r="S5" i="5"/>
  <c r="F29" i="5" s="1"/>
  <c r="E5" i="5"/>
  <c r="O10" i="5" s="1"/>
  <c r="S5" i="2"/>
  <c r="F29" i="2" s="1"/>
  <c r="E10" i="2"/>
  <c r="G10" i="2"/>
  <c r="I10" i="2"/>
  <c r="K10" i="2"/>
  <c r="K13" i="2" s="1"/>
  <c r="M10" i="2"/>
  <c r="O10" i="2"/>
  <c r="B5" i="5"/>
  <c r="B5" i="2"/>
  <c r="L22" i="5"/>
  <c r="F46" i="6"/>
  <c r="F47" i="6" s="1"/>
  <c r="D54" i="6"/>
  <c r="G14" i="2"/>
  <c r="I14" i="2"/>
  <c r="K14" i="2"/>
  <c r="G14" i="5"/>
  <c r="I14" i="5"/>
  <c r="K14" i="5"/>
  <c r="J22" i="2"/>
  <c r="B46" i="6"/>
  <c r="B65" i="6" s="1"/>
  <c r="B47" i="6"/>
  <c r="B66" i="6" s="1"/>
  <c r="AA23" i="5"/>
  <c r="AA23" i="2"/>
  <c r="AA20" i="5"/>
  <c r="AA20" i="2"/>
  <c r="AA19" i="5"/>
  <c r="AA19" i="2"/>
  <c r="AA18" i="5"/>
  <c r="AA18" i="2"/>
  <c r="AA17" i="5"/>
  <c r="AA17" i="2"/>
  <c r="Q17" i="2" s="1"/>
  <c r="Q22" i="2" s="1"/>
  <c r="AA16" i="5"/>
  <c r="AA16" i="2"/>
  <c r="AA15" i="5"/>
  <c r="AA15" i="2"/>
  <c r="AA21" i="5"/>
  <c r="AA21" i="2"/>
  <c r="J22" i="5"/>
  <c r="L22" i="2"/>
  <c r="I34" i="5"/>
  <c r="I34" i="2"/>
  <c r="O34" i="5"/>
  <c r="O34" i="2"/>
  <c r="M34" i="5"/>
  <c r="M34" i="2"/>
  <c r="K34" i="5"/>
  <c r="K34" i="2"/>
  <c r="G34" i="5"/>
  <c r="G34" i="2"/>
  <c r="E34" i="5"/>
  <c r="E34" i="2"/>
  <c r="G13" i="2"/>
  <c r="G25" i="2" s="1"/>
  <c r="I13" i="2"/>
  <c r="M13" i="2"/>
  <c r="O13" i="2"/>
  <c r="W5" i="5"/>
  <c r="E24" i="5" s="1"/>
  <c r="W5" i="2"/>
  <c r="M24" i="2" s="1"/>
  <c r="H14" i="6"/>
  <c r="H22" i="2"/>
  <c r="E14" i="5"/>
  <c r="F22" i="5"/>
  <c r="M14" i="5"/>
  <c r="N22" i="5"/>
  <c r="O14" i="5"/>
  <c r="P22" i="5"/>
  <c r="E13" i="2"/>
  <c r="F22" i="2"/>
  <c r="M26" i="2"/>
  <c r="M14" i="2"/>
  <c r="N22" i="2"/>
  <c r="O14" i="2"/>
  <c r="P22" i="2"/>
  <c r="E14" i="2"/>
  <c r="M25" i="2"/>
  <c r="O25" i="2"/>
  <c r="H22" i="5"/>
  <c r="D52" i="6"/>
  <c r="C53" i="6"/>
  <c r="D51" i="6"/>
  <c r="C56" i="6" l="1"/>
  <c r="E53" i="6"/>
  <c r="G26" i="2"/>
  <c r="I25" i="2"/>
  <c r="E25" i="2"/>
  <c r="I26" i="2"/>
  <c r="I17" i="2"/>
  <c r="G17" i="2"/>
  <c r="O26" i="2"/>
  <c r="C59" i="6"/>
  <c r="F64" i="6" s="1"/>
  <c r="D53" i="6"/>
  <c r="D56" i="6" s="1"/>
  <c r="K25" i="2"/>
  <c r="K26" i="2"/>
  <c r="E26" i="2"/>
  <c r="M19" i="2"/>
  <c r="M21" i="2"/>
  <c r="C58" i="6"/>
  <c r="E64" i="6" s="1"/>
  <c r="M15" i="2"/>
  <c r="G19" i="2"/>
  <c r="K17" i="2"/>
  <c r="I15" i="2"/>
  <c r="E23" i="2"/>
  <c r="O17" i="2"/>
  <c r="O15" i="2"/>
  <c r="M18" i="2"/>
  <c r="E17" i="2"/>
  <c r="G16" i="2"/>
  <c r="I24" i="2"/>
  <c r="K23" i="2"/>
  <c r="E21" i="5"/>
  <c r="K16" i="5"/>
  <c r="G21" i="5"/>
  <c r="G16" i="5"/>
  <c r="O18" i="5"/>
  <c r="I20" i="5"/>
  <c r="I24" i="5"/>
  <c r="K24" i="5"/>
  <c r="G24" i="5"/>
  <c r="O24" i="5"/>
  <c r="I16" i="5"/>
  <c r="E20" i="2"/>
  <c r="G24" i="2"/>
  <c r="O24" i="2"/>
  <c r="K24" i="2"/>
  <c r="G15" i="2"/>
  <c r="K19" i="2"/>
  <c r="I23" i="2"/>
  <c r="M24" i="5"/>
  <c r="E24" i="2"/>
  <c r="O13" i="5"/>
  <c r="P12" i="5"/>
  <c r="P13" i="5" s="1"/>
  <c r="P26" i="5" s="1"/>
  <c r="P27" i="5" s="1"/>
  <c r="P28" i="5" s="1"/>
  <c r="M17" i="2"/>
  <c r="G21" i="2"/>
  <c r="K21" i="5"/>
  <c r="K15" i="2"/>
  <c r="M20" i="5"/>
  <c r="E20" i="5"/>
  <c r="G18" i="2"/>
  <c r="E19" i="2"/>
  <c r="K20" i="2"/>
  <c r="O23" i="2"/>
  <c r="I15" i="5"/>
  <c r="M19" i="5"/>
  <c r="I23" i="5"/>
  <c r="M21" i="5"/>
  <c r="G18" i="5"/>
  <c r="K18" i="5"/>
  <c r="I21" i="2"/>
  <c r="O18" i="2"/>
  <c r="R34" i="5"/>
  <c r="O21" i="2"/>
  <c r="O16" i="2"/>
  <c r="K18" i="2"/>
  <c r="I20" i="2"/>
  <c r="F12" i="2"/>
  <c r="F13" i="2" s="1"/>
  <c r="F26" i="2" s="1"/>
  <c r="F27" i="2" s="1"/>
  <c r="F28" i="2" s="1"/>
  <c r="J12" i="2"/>
  <c r="J13" i="2" s="1"/>
  <c r="J26" i="2" s="1"/>
  <c r="J27" i="2" s="1"/>
  <c r="J28" i="2" s="1"/>
  <c r="N12" i="2"/>
  <c r="N13" i="2" s="1"/>
  <c r="N26" i="2" s="1"/>
  <c r="N27" i="2" s="1"/>
  <c r="N28" i="2" s="1"/>
  <c r="H12" i="2"/>
  <c r="H13" i="2" s="1"/>
  <c r="H26" i="2" s="1"/>
  <c r="H27" i="2" s="1"/>
  <c r="H28" i="2" s="1"/>
  <c r="P12" i="2"/>
  <c r="P13" i="2" s="1"/>
  <c r="P26" i="2" s="1"/>
  <c r="P27" i="2" s="1"/>
  <c r="P28" i="2" s="1"/>
  <c r="L12" i="2"/>
  <c r="L13" i="2" s="1"/>
  <c r="L26" i="2" s="1"/>
  <c r="L27" i="2" s="1"/>
  <c r="L28" i="2" s="1"/>
  <c r="G15" i="5"/>
  <c r="O19" i="5"/>
  <c r="K21" i="2"/>
  <c r="M15" i="5"/>
  <c r="O23" i="5"/>
  <c r="K23" i="5"/>
  <c r="M20" i="2"/>
  <c r="G20" i="2"/>
  <c r="I16" i="2"/>
  <c r="O21" i="5"/>
  <c r="M16" i="5"/>
  <c r="I18" i="5"/>
  <c r="E21" i="2"/>
  <c r="E23" i="5"/>
  <c r="O20" i="2"/>
  <c r="K16" i="2"/>
  <c r="E16" i="2"/>
  <c r="I18" i="2"/>
  <c r="G23" i="5"/>
  <c r="R34" i="2"/>
  <c r="E15" i="2"/>
  <c r="I19" i="2"/>
  <c r="G23" i="2"/>
  <c r="M10" i="5"/>
  <c r="N12" i="5" s="1"/>
  <c r="I21" i="5"/>
  <c r="O15" i="5"/>
  <c r="E16" i="5"/>
  <c r="G20" i="5"/>
  <c r="M18" i="5"/>
  <c r="K20" i="5"/>
  <c r="O20" i="5"/>
  <c r="G19" i="5"/>
  <c r="I19" i="5"/>
  <c r="E15" i="5"/>
  <c r="K15" i="5"/>
  <c r="O16" i="5"/>
  <c r="E19" i="5"/>
  <c r="M23" i="5"/>
  <c r="K19" i="5"/>
  <c r="E18" i="5"/>
  <c r="M16" i="2"/>
  <c r="M23" i="2"/>
  <c r="M27" i="2" s="1"/>
  <c r="E18" i="2"/>
  <c r="O19" i="2"/>
  <c r="F15" i="7" l="1"/>
  <c r="D32" i="7"/>
  <c r="D31" i="7"/>
  <c r="E15" i="7"/>
  <c r="E27" i="2"/>
  <c r="K27" i="2"/>
  <c r="O25" i="5"/>
  <c r="H65" i="6"/>
  <c r="H66" i="6"/>
  <c r="H17" i="7" s="1"/>
  <c r="O26" i="5"/>
  <c r="E56" i="6"/>
  <c r="O27" i="2"/>
  <c r="I27" i="2"/>
  <c r="E22" i="2"/>
  <c r="G27" i="2"/>
  <c r="O17" i="5"/>
  <c r="O22" i="5" s="1"/>
  <c r="P29" i="5"/>
  <c r="O32" i="5" s="1"/>
  <c r="L29" i="5"/>
  <c r="K32" i="5" s="1"/>
  <c r="H29" i="5"/>
  <c r="G32" i="5" s="1"/>
  <c r="N29" i="5"/>
  <c r="M32" i="5" s="1"/>
  <c r="J29" i="5"/>
  <c r="I32" i="5" s="1"/>
  <c r="E32" i="5"/>
  <c r="E37" i="5" s="1"/>
  <c r="P29" i="2"/>
  <c r="O32" i="2" s="1"/>
  <c r="N29" i="2"/>
  <c r="M32" i="2" s="1"/>
  <c r="L29" i="2"/>
  <c r="K32" i="2" s="1"/>
  <c r="J29" i="2"/>
  <c r="I32" i="2" s="1"/>
  <c r="H29" i="2"/>
  <c r="G32" i="2" s="1"/>
  <c r="E32" i="2"/>
  <c r="E37" i="2" s="1"/>
  <c r="G22" i="2"/>
  <c r="K22" i="2"/>
  <c r="O22" i="2"/>
  <c r="M22" i="2"/>
  <c r="M28" i="2" s="1"/>
  <c r="K10" i="5"/>
  <c r="L12" i="5" s="1"/>
  <c r="M13" i="5"/>
  <c r="I22" i="2"/>
  <c r="F30" i="2"/>
  <c r="E34" i="7" l="1"/>
  <c r="H16" i="7"/>
  <c r="E28" i="2"/>
  <c r="O28" i="2"/>
  <c r="O30" i="2" s="1"/>
  <c r="O27" i="5"/>
  <c r="O28" i="5" s="1"/>
  <c r="I28" i="2"/>
  <c r="I31" i="2" s="1"/>
  <c r="I33" i="2" s="1"/>
  <c r="K28" i="2"/>
  <c r="K30" i="2" s="1"/>
  <c r="H30" i="2"/>
  <c r="J30" i="2"/>
  <c r="L30" i="2"/>
  <c r="E31" i="2"/>
  <c r="E33" i="2" s="1"/>
  <c r="E30" i="2"/>
  <c r="G28" i="2"/>
  <c r="G30" i="2" s="1"/>
  <c r="P30" i="2"/>
  <c r="P30" i="5"/>
  <c r="N30" i="2"/>
  <c r="N13" i="5"/>
  <c r="N26" i="5" s="1"/>
  <c r="N27" i="5" s="1"/>
  <c r="N28" i="5" s="1"/>
  <c r="N30" i="5" s="1"/>
  <c r="M25" i="5"/>
  <c r="M26" i="5"/>
  <c r="M17" i="5"/>
  <c r="I10" i="5"/>
  <c r="J12" i="5" s="1"/>
  <c r="K13" i="5"/>
  <c r="M30" i="2"/>
  <c r="M31" i="2"/>
  <c r="M33" i="2" s="1"/>
  <c r="I30" i="2" l="1"/>
  <c r="O31" i="2"/>
  <c r="O33" i="2" s="1"/>
  <c r="K31" i="2"/>
  <c r="K33" i="2" s="1"/>
  <c r="G31" i="2"/>
  <c r="G33" i="2" s="1"/>
  <c r="M22" i="5"/>
  <c r="M27" i="5"/>
  <c r="M28" i="5" s="1"/>
  <c r="M30" i="5" s="1"/>
  <c r="I13" i="5"/>
  <c r="G10" i="5"/>
  <c r="H12" i="5" s="1"/>
  <c r="L13" i="5"/>
  <c r="L26" i="5" s="1"/>
  <c r="L27" i="5" s="1"/>
  <c r="L28" i="5" s="1"/>
  <c r="L30" i="5" s="1"/>
  <c r="K25" i="5"/>
  <c r="K17" i="5"/>
  <c r="K26" i="5"/>
  <c r="O31" i="5"/>
  <c r="O33" i="5" s="1"/>
  <c r="O30" i="5"/>
  <c r="E36" i="2" l="1"/>
  <c r="M31" i="5"/>
  <c r="M33" i="5" s="1"/>
  <c r="K22" i="5"/>
  <c r="G13" i="5"/>
  <c r="E10" i="5"/>
  <c r="K27" i="5"/>
  <c r="I26" i="5"/>
  <c r="J13" i="5"/>
  <c r="J26" i="5" s="1"/>
  <c r="J27" i="5" s="1"/>
  <c r="J28" i="5" s="1"/>
  <c r="J30" i="5" s="1"/>
  <c r="I25" i="5"/>
  <c r="I17" i="5"/>
  <c r="E46" i="6"/>
  <c r="G46" i="6" s="1"/>
  <c r="H46" i="6" s="1"/>
  <c r="E65" i="6" s="1"/>
  <c r="E38" i="2"/>
  <c r="E39" i="2" s="1"/>
  <c r="E16" i="7" l="1"/>
  <c r="E31" i="7"/>
  <c r="I27" i="5"/>
  <c r="I22" i="5"/>
  <c r="I28" i="5" s="1"/>
  <c r="E13" i="5"/>
  <c r="F12" i="5"/>
  <c r="F13" i="5" s="1"/>
  <c r="F26" i="5" s="1"/>
  <c r="F27" i="5" s="1"/>
  <c r="F28" i="5" s="1"/>
  <c r="F30" i="5" s="1"/>
  <c r="G17" i="5"/>
  <c r="G26" i="5"/>
  <c r="G25" i="5"/>
  <c r="H13" i="5"/>
  <c r="H26" i="5" s="1"/>
  <c r="H27" i="5" s="1"/>
  <c r="H28" i="5" s="1"/>
  <c r="H30" i="5" s="1"/>
  <c r="K28" i="5"/>
  <c r="G65" i="6"/>
  <c r="G16" i="7" s="1"/>
  <c r="I16" i="7" s="1"/>
  <c r="E17" i="5" l="1"/>
  <c r="E22" i="5" s="1"/>
  <c r="E25" i="5"/>
  <c r="E26" i="5"/>
  <c r="G27" i="5"/>
  <c r="K31" i="5"/>
  <c r="K33" i="5" s="1"/>
  <c r="K30" i="5"/>
  <c r="G22" i="5"/>
  <c r="I31" i="5"/>
  <c r="I33" i="5" s="1"/>
  <c r="I30" i="5"/>
  <c r="I65" i="6"/>
  <c r="F65" i="6"/>
  <c r="E32" i="7" l="1"/>
  <c r="E33" i="7" s="1"/>
  <c r="E38" i="7" s="1"/>
  <c r="F16" i="7"/>
  <c r="E27" i="5"/>
  <c r="G28" i="5"/>
  <c r="G30" i="5" s="1"/>
  <c r="E28" i="5"/>
  <c r="E31" i="5" s="1"/>
  <c r="E39" i="7" l="1"/>
  <c r="E40" i="7"/>
  <c r="E30" i="5"/>
  <c r="G31" i="5"/>
  <c r="G33" i="5" s="1"/>
  <c r="E33" i="5"/>
  <c r="E41" i="7" l="1"/>
  <c r="E45" i="7" s="1"/>
  <c r="E36" i="5"/>
  <c r="E38" i="5" s="1"/>
  <c r="E39" i="5" s="1"/>
  <c r="E47" i="6"/>
  <c r="G47" i="6" s="1"/>
  <c r="H47" i="6" s="1"/>
  <c r="J47" i="6" l="1"/>
  <c r="E66" i="6"/>
  <c r="I47" i="6"/>
  <c r="E17" i="7" l="1"/>
  <c r="F31" i="7"/>
  <c r="G66" i="6"/>
  <c r="G17" i="7" s="1"/>
  <c r="I17" i="7" s="1"/>
  <c r="J17" i="7" s="1"/>
  <c r="F66" i="6" l="1"/>
  <c r="I66" i="6"/>
  <c r="J66" i="6" s="1"/>
  <c r="F17" i="7" l="1"/>
  <c r="F32" i="7"/>
  <c r="F33" i="7" s="1"/>
  <c r="F38" i="7" s="1"/>
  <c r="F40" i="7" l="1"/>
  <c r="F39" i="7"/>
  <c r="F41" i="7" l="1"/>
  <c r="F45" i="7"/>
  <c r="F42" i="7"/>
</calcChain>
</file>

<file path=xl/sharedStrings.xml><?xml version="1.0" encoding="utf-8"?>
<sst xmlns="http://schemas.openxmlformats.org/spreadsheetml/2006/main" count="332" uniqueCount="235">
  <si>
    <t>OT Wage</t>
  </si>
  <si>
    <t>Maternity leave / benefit</t>
  </si>
  <si>
    <t>Monthly capacity minutes</t>
  </si>
  <si>
    <t>Distribution per Pay Grade in %</t>
  </si>
  <si>
    <t>Regular working hours (48h)</t>
  </si>
  <si>
    <t>Basic Wage</t>
  </si>
  <si>
    <t>SubTOTAL 2</t>
  </si>
  <si>
    <t>Wage Item</t>
  </si>
  <si>
    <r>
      <rPr>
        <b/>
        <sz val="36"/>
        <color theme="0"/>
        <rFont val="Century Gothic"/>
        <family val="1"/>
      </rPr>
      <t>Explanatory</t>
    </r>
    <r>
      <rPr>
        <b/>
        <sz val="36"/>
        <color theme="0"/>
        <rFont val="Century Gothic"/>
        <family val="2"/>
      </rPr>
      <t xml:space="preserve"> Notes</t>
    </r>
  </si>
  <si>
    <t>3)</t>
  </si>
  <si>
    <t>4)</t>
  </si>
  <si>
    <t>5)</t>
  </si>
  <si>
    <t>6)</t>
  </si>
  <si>
    <t>7)</t>
  </si>
  <si>
    <t>8)</t>
  </si>
  <si>
    <t>9)</t>
  </si>
  <si>
    <t>10)</t>
  </si>
  <si>
    <t>11)</t>
  </si>
  <si>
    <t>Step</t>
  </si>
  <si>
    <t>12)</t>
  </si>
  <si>
    <t>13)</t>
  </si>
  <si>
    <t>14)</t>
  </si>
  <si>
    <t xml:space="preserve">Overtime hours </t>
  </si>
  <si>
    <t>The yellow fields in the file are your input fields, where you should insert the actual information based on your factory</t>
  </si>
  <si>
    <t>15)</t>
  </si>
  <si>
    <t>16)</t>
  </si>
  <si>
    <t>17)</t>
  </si>
  <si>
    <t>19)</t>
  </si>
  <si>
    <t>20)</t>
  </si>
  <si>
    <t>Standard Allowed Minutes</t>
  </si>
  <si>
    <t>Any additional bonuses</t>
  </si>
  <si>
    <t>Note</t>
  </si>
  <si>
    <t>Unskilled "LMW"</t>
  </si>
  <si>
    <t>Year end Bonus</t>
  </si>
  <si>
    <t>Dearness Allowance</t>
  </si>
  <si>
    <t>Meal/Food</t>
  </si>
  <si>
    <t>Dormitory/Housing</t>
  </si>
  <si>
    <t>Transportation</t>
  </si>
  <si>
    <t>SubTOTAL 3</t>
  </si>
  <si>
    <t>Legal Minimum Wage (Unskilled)</t>
  </si>
  <si>
    <t>Employees Provident Fund</t>
  </si>
  <si>
    <t>Employer State Insurance</t>
  </si>
  <si>
    <t>21 Rupees per worker per year</t>
  </si>
  <si>
    <t>Labour Wellfare Fund</t>
  </si>
  <si>
    <t>4,75% of basic + DA</t>
  </si>
  <si>
    <t>4.75% of basic plus DA (paid over regular + OT wages)</t>
  </si>
  <si>
    <t>Dearness Allowance (to be adjusted annually).</t>
  </si>
  <si>
    <t>Total number of workers 
(adjust to actual)</t>
  </si>
  <si>
    <t>Average OT Hours per week
(adjust to actual)</t>
  </si>
  <si>
    <t>2. Directly 
Paid
Benefits</t>
  </si>
  <si>
    <t>3. Employer 
labour
related
on-cost</t>
  </si>
  <si>
    <t>SubTOTAL 1</t>
  </si>
  <si>
    <t>20 Rupees per worker per year</t>
  </si>
  <si>
    <t xml:space="preserve">Gratuity </t>
  </si>
  <si>
    <t>Compensation related to accidents</t>
  </si>
  <si>
    <t>Gratuity</t>
  </si>
  <si>
    <t>12% + 1.01% admin charges of basic plus DA</t>
  </si>
  <si>
    <t xml:space="preserve">SubTOTAL 1: </t>
  </si>
  <si>
    <t>Instructions and input fields, calculation and comparison of labour minute values</t>
  </si>
  <si>
    <t>Factory Name (optional)</t>
  </si>
  <si>
    <t>Responsible staff (optional)</t>
  </si>
  <si>
    <t>Description</t>
  </si>
  <si>
    <t>Calculating the cost for a product style</t>
  </si>
  <si>
    <t>Value</t>
  </si>
  <si>
    <t>Items provided by the factory</t>
  </si>
  <si>
    <t>Details / Calculations</t>
  </si>
  <si>
    <t>Notes</t>
  </si>
  <si>
    <t>Style Name</t>
  </si>
  <si>
    <t>Style name or number of the Product</t>
  </si>
  <si>
    <t>Efficiency Percentage</t>
  </si>
  <si>
    <t>Fabric</t>
  </si>
  <si>
    <t>Fabric costs per piece (incl. wastage %) in USD</t>
  </si>
  <si>
    <t>Accessories</t>
  </si>
  <si>
    <t>Costs for accessories (buttons, zippers, etc) per piece in USD</t>
  </si>
  <si>
    <t>Polybag, packaging, labelling</t>
  </si>
  <si>
    <t>Total amount per piece for polybag, packaging, hangtag</t>
  </si>
  <si>
    <t>Total Material Costs</t>
  </si>
  <si>
    <t>Labour Cost</t>
  </si>
  <si>
    <t>at Target Wage</t>
  </si>
  <si>
    <t>Factory labour minute value x SAM / efficiency %</t>
  </si>
  <si>
    <t>Direct</t>
  </si>
  <si>
    <t>Indirect</t>
  </si>
  <si>
    <t>Total labour cost</t>
  </si>
  <si>
    <t>Outsourced processes</t>
  </si>
  <si>
    <t xml:space="preserve">Logistic costs (inbound-outbound) </t>
  </si>
  <si>
    <t>Import tax and duties</t>
  </si>
  <si>
    <t>Cost for import tax and duties calculated per piece in USD</t>
  </si>
  <si>
    <t>Profit Margin</t>
  </si>
  <si>
    <t>Insert your profit margin.</t>
  </si>
  <si>
    <t>% increase</t>
  </si>
  <si>
    <r>
      <rPr>
        <b/>
        <sz val="12"/>
        <color theme="1"/>
        <rFont val="Century Gothic"/>
        <family val="2"/>
      </rPr>
      <t xml:space="preserve">CHECK: </t>
    </r>
    <r>
      <rPr>
        <sz val="12"/>
        <color theme="1"/>
        <rFont val="Century Gothic"/>
        <family val="2"/>
      </rPr>
      <t>insert the FOB price you receive from the buyer (in USD).</t>
    </r>
  </si>
  <si>
    <t>Date:</t>
  </si>
  <si>
    <t>at LMW</t>
  </si>
  <si>
    <t>Must add up to 100%</t>
  </si>
  <si>
    <t>Once you have inserted all above you should get following information:</t>
  </si>
  <si>
    <t>Semi-skilled A "LMW"</t>
  </si>
  <si>
    <t>Semi-skilled B "LMW"</t>
  </si>
  <si>
    <t>Skilled A "LMW"</t>
  </si>
  <si>
    <t>Skilled B "LMW"</t>
  </si>
  <si>
    <t>Highly Skilled  "LMW"</t>
  </si>
  <si>
    <t>Semi-skilled A "TW"</t>
  </si>
  <si>
    <t>Unskilled  "TW"</t>
  </si>
  <si>
    <t>Semi-skilled B "TW"</t>
  </si>
  <si>
    <t>Skilled A "TW"</t>
  </si>
  <si>
    <t>Skilled B "TW"</t>
  </si>
  <si>
    <t>Highly Skilled  "TW"</t>
  </si>
  <si>
    <t xml:space="preserve">1) </t>
  </si>
  <si>
    <t>of the workforce.</t>
  </si>
  <si>
    <t>Total Capacity Minutes</t>
  </si>
  <si>
    <t>Highly Skilled</t>
  </si>
  <si>
    <t xml:space="preserve">Skilled B </t>
  </si>
  <si>
    <t>Skilled A</t>
  </si>
  <si>
    <t>Semi-skilled B</t>
  </si>
  <si>
    <t>Semi-skilled A</t>
  </si>
  <si>
    <t>Unskilled</t>
  </si>
  <si>
    <t>Labour Cost  avg. worker</t>
  </si>
  <si>
    <t>Capacity Minutes</t>
  </si>
  <si>
    <t xml:space="preserve">US$ Labour Minute Value </t>
  </si>
  <si>
    <t>Difference (absolute)</t>
  </si>
  <si>
    <t>Increment (in%)</t>
  </si>
  <si>
    <r>
      <rPr>
        <b/>
        <sz val="14"/>
        <rFont val="Century Gothic"/>
        <family val="2"/>
      </rPr>
      <t xml:space="preserve">Labour Minute Value </t>
    </r>
    <r>
      <rPr>
        <b/>
        <sz val="12"/>
        <rFont val="Century Gothic"/>
        <family val="2"/>
      </rPr>
      <t xml:space="preserve">
</t>
    </r>
    <r>
      <rPr>
        <b/>
        <sz val="10"/>
        <rFont val="Century Gothic"/>
        <family val="2"/>
      </rPr>
      <t>(based on Target Wage)</t>
    </r>
  </si>
  <si>
    <t>Monthly Operational Expenses in the Factory</t>
  </si>
  <si>
    <t>in USD</t>
  </si>
  <si>
    <t xml:space="preserve">per minute </t>
  </si>
  <si>
    <t>Direct Labour (A)</t>
  </si>
  <si>
    <t>Indirect Labour  (B)</t>
  </si>
  <si>
    <t>Factory Labour Minute Value (C)</t>
  </si>
  <si>
    <t>Overhead (D)</t>
  </si>
  <si>
    <t>Total Working Minute Cost (C+D)</t>
  </si>
  <si>
    <t>A+B</t>
  </si>
  <si>
    <r>
      <rPr>
        <b/>
        <sz val="11"/>
        <rFont val="Century Gothic"/>
        <family val="2"/>
      </rPr>
      <t xml:space="preserve">Factory Labour/Working Minute Value </t>
    </r>
    <r>
      <rPr>
        <b/>
        <sz val="12"/>
        <rFont val="Century Gothic"/>
        <family val="2"/>
      </rPr>
      <t xml:space="preserve">
</t>
    </r>
    <r>
      <rPr>
        <b/>
        <sz val="10"/>
        <rFont val="Century Gothic"/>
        <family val="2"/>
      </rPr>
      <t>(based on Target Wage)</t>
    </r>
  </si>
  <si>
    <t>21)</t>
  </si>
  <si>
    <t>22)</t>
  </si>
  <si>
    <t xml:space="preserve">Standard Allowed Minutes (sewing) of the style you want to calculate per piece. </t>
  </si>
  <si>
    <t>Actual number of sewing minutes for style</t>
  </si>
  <si>
    <t>Total CM Costs</t>
  </si>
  <si>
    <t>Overhead Cost (elecricity, fuel ..)</t>
  </si>
  <si>
    <t>If applicable, amount for outsourced processes (e.g. embroidery, washing, printing) per piece in USD</t>
  </si>
  <si>
    <t>Freight cost to bring material to factory and finished goods to buyer (depending on INCOTERMS agreed) per piece in USD</t>
  </si>
  <si>
    <t>Total</t>
  </si>
  <si>
    <t>Buying House Commission</t>
  </si>
  <si>
    <r>
      <rPr>
        <b/>
        <i/>
        <sz val="10"/>
        <color theme="1"/>
        <rFont val="Century Gothic"/>
        <family val="2"/>
      </rPr>
      <t>If applicable</t>
    </r>
    <r>
      <rPr>
        <sz val="10"/>
        <color theme="1"/>
        <rFont val="Century Gothic"/>
        <family val="1"/>
      </rPr>
      <t>, insert the buying houses commission %</t>
    </r>
  </si>
  <si>
    <t>FOB PRICE</t>
  </si>
  <si>
    <t xml:space="preserve">Wage </t>
  </si>
  <si>
    <r>
      <rPr>
        <b/>
        <sz val="14"/>
        <rFont val="Century Gothic"/>
        <family val="2"/>
      </rPr>
      <t xml:space="preserve">Labour Minute Value </t>
    </r>
    <r>
      <rPr>
        <b/>
        <sz val="12"/>
        <rFont val="Century Gothic"/>
        <family val="2"/>
      </rPr>
      <t xml:space="preserve">
</t>
    </r>
    <r>
      <rPr>
        <b/>
        <sz val="10"/>
        <rFont val="Century Gothic"/>
        <family val="2"/>
      </rPr>
      <t>(based on Legal Minimum Wage)</t>
    </r>
  </si>
  <si>
    <t>Weighted Labour Cost p/worker (based on Legal Minimum Wage)</t>
  </si>
  <si>
    <t>Weighted Labour Minute Value INR (based on Legal Minimum Wage)</t>
  </si>
  <si>
    <t>in INR</t>
  </si>
  <si>
    <r>
      <t xml:space="preserve">Insert the total amount paid for </t>
    </r>
    <r>
      <rPr>
        <b/>
        <sz val="11"/>
        <color theme="1"/>
        <rFont val="Century Gothic"/>
        <family val="2"/>
      </rPr>
      <t>Direct Labour</t>
    </r>
    <r>
      <rPr>
        <sz val="11"/>
        <color theme="1"/>
        <rFont val="Century Gothic"/>
        <family val="2"/>
      </rPr>
      <t xml:space="preserve"> (i.e. sewing operators) </t>
    </r>
    <r>
      <rPr>
        <b/>
        <sz val="11"/>
        <color theme="1"/>
        <rFont val="Century Gothic"/>
        <family val="2"/>
      </rPr>
      <t>per month in INR.</t>
    </r>
  </si>
  <si>
    <r>
      <t xml:space="preserve">Insert the total amount paid for </t>
    </r>
    <r>
      <rPr>
        <b/>
        <sz val="11"/>
        <color theme="1"/>
        <rFont val="Century Gothic"/>
        <family val="2"/>
      </rPr>
      <t>Indirect Labour</t>
    </r>
    <r>
      <rPr>
        <sz val="11"/>
        <color theme="1"/>
        <rFont val="Century Gothic"/>
        <family val="2"/>
      </rPr>
      <t xml:space="preserve"> (all other labour costs besides sewing, e.g. cutting, QC, maintainance, security, cleaning, office staff etc.) </t>
    </r>
    <r>
      <rPr>
        <b/>
        <sz val="11"/>
        <color theme="1"/>
        <rFont val="Century Gothic"/>
        <family val="2"/>
      </rPr>
      <t>per month in INR.</t>
    </r>
  </si>
  <si>
    <r>
      <t xml:space="preserve">Insert the average overhead costs in the factory: rent, fuel, electricity, training, interest payments, depreciation on building, safety measures, etc. </t>
    </r>
    <r>
      <rPr>
        <b/>
        <sz val="11"/>
        <color theme="1"/>
        <rFont val="Century Gothic"/>
        <family val="2"/>
      </rPr>
      <t>per month in INR.</t>
    </r>
  </si>
  <si>
    <r>
      <t>Total factory expenses per month in INR / working minute costs</t>
    </r>
    <r>
      <rPr>
        <sz val="11"/>
        <color theme="1"/>
        <rFont val="Century Gothic"/>
        <family val="2"/>
      </rPr>
      <t xml:space="preserve"> </t>
    </r>
    <r>
      <rPr>
        <sz val="10"/>
        <color theme="1"/>
        <rFont val="Century Gothic"/>
        <family val="2"/>
      </rPr>
      <t>(which can be compared with the working minute costs based on prevailing (2018) min. wage (Cell I-63) as a plausibility check).</t>
    </r>
  </si>
  <si>
    <t>It is assumed here that semi-skilled until highly skilled are increased proportionally to the minimum wages. However, this would need to be discussed with worker representation and adjusted in the light-coloured cells.</t>
  </si>
  <si>
    <t>Wage grade</t>
  </si>
  <si>
    <r>
      <rPr>
        <b/>
        <sz val="11"/>
        <rFont val="Century Gothic"/>
        <family val="2"/>
      </rPr>
      <t>Factory Labour/Working Minute Value</t>
    </r>
    <r>
      <rPr>
        <b/>
        <sz val="10"/>
        <rFont val="Century Gothic"/>
        <family val="2"/>
      </rPr>
      <t xml:space="preserve"> (based on Legal Minimum Wage)</t>
    </r>
  </si>
  <si>
    <t xml:space="preserve">INR Labour Minute Value </t>
  </si>
  <si>
    <r>
      <t xml:space="preserve">Total labour costs per month in INR / Labour Minute Costs </t>
    </r>
    <r>
      <rPr>
        <sz val="10"/>
        <color theme="1"/>
        <rFont val="Century Gothic"/>
        <family val="2"/>
      </rPr>
      <t>(calculated by dividing with sewing capacity minutes: C12)</t>
    </r>
  </si>
  <si>
    <t>The file uses all the factory-specific information that you completed in the yellow fields on the worksheet 'Hayana LMV' and 'Hayana Target Wage'</t>
  </si>
  <si>
    <t>Weighted Labour Minute Value US$ (based on Legal Minimum Wage)</t>
  </si>
  <si>
    <t>Weighted Labour Minute Value INR (based on Target Wage)</t>
  </si>
  <si>
    <t>Weighted Labour Cost p/worker (based on Target Wage)</t>
  </si>
  <si>
    <t>Weighted Labour Minute Value US$ (based on Target Wage)</t>
  </si>
  <si>
    <r>
      <t xml:space="preserve">1. Legal Minimum Wage
</t>
    </r>
    <r>
      <rPr>
        <b/>
        <sz val="20"/>
        <rFont val="Century Gothic"/>
        <family val="2"/>
      </rPr>
      <t>(Pay for time worked)</t>
    </r>
  </si>
  <si>
    <t>6 days a week, 8h/day; 48h/week  x 4.33 = 208 h/month</t>
  </si>
  <si>
    <t xml:space="preserve">ACTUAL percentage paid by the factory for the year-end bonus (should not be below 8.3%). </t>
  </si>
  <si>
    <t>% must add up to 100%</t>
  </si>
  <si>
    <r>
      <t xml:space="preserve">Total amount in maternity benefits paid </t>
    </r>
    <r>
      <rPr>
        <u/>
        <sz val="22"/>
        <rFont val="Century Gothic"/>
        <family val="2"/>
      </rPr>
      <t>in INR PER YEAR</t>
    </r>
    <r>
      <rPr>
        <sz val="22"/>
        <rFont val="Century Gothic"/>
        <family val="2"/>
      </rPr>
      <t xml:space="preserve"> (If not covered by ESI).</t>
    </r>
  </si>
  <si>
    <r>
      <t xml:space="preserve">Total amount paid by the factory in additional bonuses </t>
    </r>
    <r>
      <rPr>
        <u/>
        <sz val="22"/>
        <rFont val="Century Gothic"/>
        <family val="2"/>
      </rPr>
      <t>in INR PER MONTH:</t>
    </r>
  </si>
  <si>
    <r>
      <t xml:space="preserve">Total amount paid by the factory in Gratuity </t>
    </r>
    <r>
      <rPr>
        <u/>
        <sz val="22"/>
        <rFont val="Century Gothic"/>
        <family val="2"/>
      </rPr>
      <t>in INR PER YEAR:</t>
    </r>
  </si>
  <si>
    <r>
      <t xml:space="preserve">Factory specific:  Total monthly amount paid for compensation in case of accidents
If applicable, Insert total amount paid by the factory </t>
    </r>
    <r>
      <rPr>
        <u/>
        <sz val="22"/>
        <rFont val="Century Gothic"/>
        <family val="2"/>
      </rPr>
      <t>PER YEAR</t>
    </r>
    <r>
      <rPr>
        <sz val="22"/>
        <rFont val="Century Gothic"/>
        <family val="2"/>
      </rPr>
      <t>:</t>
    </r>
  </si>
  <si>
    <r>
      <t>Total amount paid by the factory for Meals/Food</t>
    </r>
    <r>
      <rPr>
        <u/>
        <sz val="22"/>
        <rFont val="Century Gothic"/>
        <family val="2"/>
      </rPr>
      <t xml:space="preserve"> in INR PER MONTH:</t>
    </r>
  </si>
  <si>
    <r>
      <t xml:space="preserve">Total amount paid by the factory for Dormitory/Housing </t>
    </r>
    <r>
      <rPr>
        <u/>
        <sz val="22"/>
        <rFont val="Century Gothic"/>
        <family val="2"/>
      </rPr>
      <t>in INR PER MONTH:</t>
    </r>
    <r>
      <rPr>
        <sz val="22"/>
        <rFont val="Century Gothic"/>
        <family val="2"/>
      </rPr>
      <t xml:space="preserve">
</t>
    </r>
  </si>
  <si>
    <r>
      <t>Total amount paid by the factory for Transportation</t>
    </r>
    <r>
      <rPr>
        <u/>
        <sz val="22"/>
        <rFont val="Century Gothic"/>
        <family val="2"/>
      </rPr>
      <t xml:space="preserve"> in INR PER MONTH:</t>
    </r>
  </si>
  <si>
    <r>
      <t xml:space="preserve">Factory specific:  Total monthly amount paid for compensation in case of accidents
If applicable, Insert total amount paid by the factory in Gratuity </t>
    </r>
    <r>
      <rPr>
        <u/>
        <sz val="22"/>
        <rFont val="Century Gothic"/>
        <family val="2"/>
      </rPr>
      <t>PER YEAR</t>
    </r>
    <r>
      <rPr>
        <sz val="22"/>
        <rFont val="Century Gothic"/>
        <family val="2"/>
      </rPr>
      <t>:</t>
    </r>
  </si>
  <si>
    <t>TOTAL Labour cost per worker in INR  (1+2+3)</t>
  </si>
  <si>
    <r>
      <t xml:space="preserve">Labour Minute Value INR 
</t>
    </r>
    <r>
      <rPr>
        <sz val="22"/>
        <rFont val="Century Gothic"/>
        <family val="2"/>
      </rPr>
      <t>(row 31/32)</t>
    </r>
  </si>
  <si>
    <r>
      <t xml:space="preserve">Monthly Labour Cost incl. OT in INR </t>
    </r>
    <r>
      <rPr>
        <sz val="22"/>
        <rFont val="Century Gothic"/>
        <family val="2"/>
      </rPr>
      <t>(sum row 31)</t>
    </r>
  </si>
  <si>
    <r>
      <t xml:space="preserve">Monthly capacity minutes incl. OT </t>
    </r>
    <r>
      <rPr>
        <sz val="22"/>
        <rFont val="Century Gothic"/>
        <family val="2"/>
      </rPr>
      <t>sum row 32)</t>
    </r>
  </si>
  <si>
    <r>
      <t xml:space="preserve">Labour minute Value INR incl. OT </t>
    </r>
    <r>
      <rPr>
        <sz val="22"/>
        <rFont val="Century Gothic"/>
        <family val="2"/>
      </rPr>
      <t>(row 34/35)</t>
    </r>
  </si>
  <si>
    <t>Paid at 200%. Actual Overtime per week should be inserted in column " T6 ". Total OT per month is weekly OT hours x 4.33 x 60 minutes.</t>
  </si>
  <si>
    <t>Severence Pay</t>
  </si>
  <si>
    <r>
      <t xml:space="preserve">Total amount in severence pay  paid </t>
    </r>
    <r>
      <rPr>
        <u/>
        <sz val="22"/>
        <rFont val="Century Gothic"/>
        <family val="2"/>
      </rPr>
      <t>in INR PER YEAR</t>
    </r>
    <r>
      <rPr>
        <sz val="22"/>
        <rFont val="Century Gothic"/>
        <family val="2"/>
      </rPr>
      <t xml:space="preserve"> .</t>
    </r>
  </si>
  <si>
    <t>48 x 4.33 x 60min for regular working hours. 
Total OT per month is weekly OT hours x 4.33 x 60 minutes.</t>
  </si>
  <si>
    <r>
      <t xml:space="preserve">Total </t>
    </r>
    <r>
      <rPr>
        <b/>
        <u/>
        <sz val="11"/>
        <color theme="1"/>
        <rFont val="Century Gothic"/>
        <family val="2"/>
      </rPr>
      <t>number</t>
    </r>
    <r>
      <rPr>
        <b/>
        <sz val="11"/>
        <color theme="1"/>
        <rFont val="Century Gothic"/>
        <family val="2"/>
      </rPr>
      <t xml:space="preserve"> of paid public holiday days per year</t>
    </r>
    <r>
      <rPr>
        <sz val="11"/>
        <color theme="1"/>
        <rFont val="Century Gothic"/>
        <family val="2"/>
      </rPr>
      <t xml:space="preserve"> when the factory is closed and workers are paid (9 festival days).</t>
    </r>
  </si>
  <si>
    <r>
      <t xml:space="preserve">If appliable, Insert the total </t>
    </r>
    <r>
      <rPr>
        <b/>
        <sz val="11"/>
        <color theme="1"/>
        <rFont val="Century Gothic"/>
        <family val="2"/>
      </rPr>
      <t xml:space="preserve">additional costs per month for </t>
    </r>
    <r>
      <rPr>
        <b/>
        <sz val="11"/>
        <color rgb="FFFF0000"/>
        <rFont val="Century Gothic"/>
        <family val="2"/>
      </rPr>
      <t>Covid-19</t>
    </r>
    <r>
      <rPr>
        <b/>
        <sz val="11"/>
        <color theme="1"/>
        <rFont val="Century Gothic"/>
        <family val="2"/>
      </rPr>
      <t xml:space="preserve"> measures</t>
    </r>
    <r>
      <rPr>
        <sz val="11"/>
        <color theme="1"/>
        <rFont val="Century Gothic"/>
        <family val="2"/>
      </rPr>
      <t xml:space="preserve"> (e.g. face masks, desinfectants, temperature scanning, etc).  </t>
    </r>
  </si>
  <si>
    <r>
      <t xml:space="preserve">Total percentage paid for </t>
    </r>
    <r>
      <rPr>
        <b/>
        <sz val="11"/>
        <color theme="1"/>
        <rFont val="Century Gothic"/>
        <family val="2"/>
      </rPr>
      <t xml:space="preserve">Direct Labour, </t>
    </r>
    <r>
      <rPr>
        <sz val="11"/>
        <color theme="1"/>
        <rFont val="Century Gothic"/>
        <family val="2"/>
      </rPr>
      <t>i.e. sewing (based on step 19 above)</t>
    </r>
  </si>
  <si>
    <r>
      <t xml:space="preserve">Total percentage paid for </t>
    </r>
    <r>
      <rPr>
        <b/>
        <sz val="11"/>
        <color theme="1"/>
        <rFont val="Century Gothic"/>
        <family val="2"/>
      </rPr>
      <t xml:space="preserve">Indirect Labour, </t>
    </r>
    <r>
      <rPr>
        <sz val="11"/>
        <color theme="1"/>
        <rFont val="Century Gothic"/>
        <family val="2"/>
      </rPr>
      <t>i.e. all other labour costs besides sewing, e.g. cutting, QC, maintainance, security, cleaning, office staff etc. (based on step 20 above)</t>
    </r>
  </si>
  <si>
    <t>(operational expenses in USD divided by the total monthly sewing minutes (C14)</t>
  </si>
  <si>
    <t>Insert the order size (# pieces)</t>
  </si>
  <si>
    <t>Order Value</t>
  </si>
  <si>
    <t>Target Wage  (Unskilled)</t>
  </si>
  <si>
    <r>
      <t>Exchange rate INR - US$ 
 (</t>
    </r>
    <r>
      <rPr>
        <i/>
        <sz val="24"/>
        <color theme="1"/>
        <rFont val="Century Gothic"/>
        <family val="2"/>
      </rPr>
      <t>change to actual</t>
    </r>
    <r>
      <rPr>
        <sz val="24"/>
        <color theme="1"/>
        <rFont val="Century Gothic"/>
        <family val="2"/>
      </rPr>
      <t xml:space="preserve">) </t>
    </r>
  </si>
  <si>
    <t>Adjust to actual when needed.</t>
  </si>
  <si>
    <r>
      <rPr>
        <b/>
        <i/>
        <sz val="10"/>
        <color theme="1"/>
        <rFont val="Century Gothic"/>
        <family val="2"/>
      </rPr>
      <t>If applicable</t>
    </r>
    <r>
      <rPr>
        <sz val="10"/>
        <color theme="1"/>
        <rFont val="Century Gothic"/>
        <family val="2"/>
      </rPr>
      <t>, insert the Target Wage selected for unskilled, in order to compare the labour minute value based on present minimum wage and the applied target wage. The other grades are increased with the same percentage as for the minimum wage. However, different models are possible, which need to be discussed with management and worker representatives. This could then be adjusted in the coloured cells in the Worksheet 'Target Wage'. Please note that this would remove the formula.</t>
    </r>
  </si>
  <si>
    <r>
      <t xml:space="preserve">Insert </t>
    </r>
    <r>
      <rPr>
        <b/>
        <sz val="11"/>
        <color theme="1"/>
        <rFont val="Century Gothic"/>
        <family val="2"/>
      </rPr>
      <t>total number of sewing operators</t>
    </r>
    <r>
      <rPr>
        <sz val="11"/>
        <color theme="1"/>
        <rFont val="Century Gothic"/>
        <family val="2"/>
      </rPr>
      <t xml:space="preserve"> working </t>
    </r>
    <r>
      <rPr>
        <i/>
        <sz val="11"/>
        <color theme="1"/>
        <rFont val="Century Gothic"/>
        <family val="2"/>
      </rPr>
      <t>actively</t>
    </r>
    <r>
      <rPr>
        <sz val="11"/>
        <color theme="1"/>
        <rFont val="Century Gothic"/>
        <family val="2"/>
      </rPr>
      <t xml:space="preserve"> in the prod. lines (i.e. # machines in the lines determine capacity minutes), which means:</t>
    </r>
  </si>
  <si>
    <t>Factory Labour Minute Value and Product Labour Cost - Target Wage - Haryana, India</t>
  </si>
  <si>
    <t>Factory Labour Minute Value and Product Labour Cost - Legal Minimum Wage - Haryana, India</t>
  </si>
  <si>
    <t>Labour Minute and Product Cost Calculator - Haryana, India</t>
  </si>
  <si>
    <t>https://api.fairwear.org/wp-content/uploads/2020/06/Guidance-for-Use-of-the-Fair-Wear-Labour-and-Minute-and-Product-Costing-Calculator-Final.pdf</t>
  </si>
  <si>
    <t>workforce</t>
  </si>
  <si>
    <r>
      <t xml:space="preserve">Distribution of workers per Pay Grade in %
</t>
    </r>
    <r>
      <rPr>
        <sz val="8"/>
        <rFont val="Century Gothic"/>
        <family val="2"/>
      </rPr>
      <t>Please adjust the percentages to reflect the real situation regarding the distribuion of the workforce by grade level in your factory.</t>
    </r>
  </si>
  <si>
    <t>paid leave</t>
  </si>
  <si>
    <r>
      <t xml:space="preserve">Total </t>
    </r>
    <r>
      <rPr>
        <b/>
        <u/>
        <sz val="11"/>
        <color theme="1"/>
        <rFont val="Century Gothic"/>
        <family val="2"/>
      </rPr>
      <t>average number</t>
    </r>
    <r>
      <rPr>
        <sz val="11"/>
        <color theme="1"/>
        <rFont val="Century Gothic"/>
        <family val="2"/>
      </rPr>
      <t xml:space="preserve"> of </t>
    </r>
    <r>
      <rPr>
        <b/>
        <sz val="11"/>
        <color theme="1"/>
        <rFont val="Century Gothic"/>
        <family val="2"/>
      </rPr>
      <t>paid leave days taken annually per worker</t>
    </r>
    <r>
      <rPr>
        <sz val="11"/>
        <color theme="1"/>
        <rFont val="Century Gothic"/>
        <family val="2"/>
      </rPr>
      <t>.</t>
    </r>
  </si>
  <si>
    <t>overtime</t>
  </si>
  <si>
    <r>
      <t xml:space="preserve">
Insert the </t>
    </r>
    <r>
      <rPr>
        <b/>
        <u/>
        <sz val="11"/>
        <color theme="1"/>
        <rFont val="Century Gothic"/>
        <family val="2"/>
      </rPr>
      <t>average number</t>
    </r>
    <r>
      <rPr>
        <b/>
        <sz val="11"/>
        <color theme="1"/>
        <rFont val="Century Gothic"/>
        <family val="2"/>
      </rPr>
      <t xml:space="preserve"> of paid earned leave days</t>
    </r>
    <r>
      <rPr>
        <sz val="11"/>
        <color theme="1"/>
        <rFont val="Century Gothic"/>
        <family val="2"/>
      </rPr>
      <t xml:space="preserve"> taken annually per worker. This ranges from 12-15 days earned leave per year. </t>
    </r>
  </si>
  <si>
    <r>
      <t xml:space="preserve">Insert the </t>
    </r>
    <r>
      <rPr>
        <b/>
        <u/>
        <sz val="11"/>
        <color theme="1"/>
        <rFont val="Century Gothic"/>
        <family val="2"/>
      </rPr>
      <t>average number</t>
    </r>
    <r>
      <rPr>
        <sz val="11"/>
        <color theme="1"/>
        <rFont val="Century Gothic"/>
        <family val="2"/>
      </rPr>
      <t xml:space="preserve"> of </t>
    </r>
    <r>
      <rPr>
        <b/>
        <sz val="11"/>
        <color theme="1"/>
        <rFont val="Century Gothic"/>
        <family val="2"/>
      </rPr>
      <t>paid casual leave days taken annually per worker</t>
    </r>
    <r>
      <rPr>
        <sz val="11"/>
        <color theme="1"/>
        <rFont val="Century Gothic"/>
        <family val="2"/>
      </rPr>
      <t>.</t>
    </r>
  </si>
  <si>
    <t>capacity minutes</t>
  </si>
  <si>
    <t xml:space="preserve">Total capacity minutes per worker/month, based on regular (48 h/w) and overtime hours (C20) and adjusted for the total average number of paid leave taken annually per worker (C18). </t>
  </si>
  <si>
    <r>
      <rPr>
        <b/>
        <sz val="11"/>
        <color theme="1"/>
        <rFont val="Century Gothic"/>
        <family val="2"/>
      </rPr>
      <t>Total number of monthly sewing minutes</t>
    </r>
    <r>
      <rPr>
        <sz val="11"/>
        <color theme="1"/>
        <rFont val="Century Gothic"/>
        <family val="2"/>
      </rPr>
      <t xml:space="preserve"> (number of sewing operators x (48 + weekly OT hours) x 4.33 x 60 MINUS average monthly number of minutes on days not worked (i.e. paid public leave). </t>
    </r>
  </si>
  <si>
    <t>paid benefits</t>
  </si>
  <si>
    <t>employer on-costs</t>
  </si>
  <si>
    <r>
      <t>Legal minimum wage</t>
    </r>
    <r>
      <rPr>
        <sz val="11"/>
        <color theme="1"/>
        <rFont val="Century Gothic"/>
        <family val="2"/>
      </rPr>
      <t>, to be updated (semi) annually.</t>
    </r>
  </si>
  <si>
    <t xml:space="preserve">Brand Name </t>
  </si>
  <si>
    <t xml:space="preserve">Factory Name </t>
  </si>
  <si>
    <t>1)</t>
  </si>
  <si>
    <t>2)</t>
  </si>
  <si>
    <t xml:space="preserve">6) </t>
  </si>
  <si>
    <r>
      <t xml:space="preserve">Insert the average </t>
    </r>
    <r>
      <rPr>
        <b/>
        <sz val="11"/>
        <color theme="1"/>
        <rFont val="Century Gothic"/>
        <family val="2"/>
      </rPr>
      <t>weekly Overtime Hours</t>
    </r>
    <r>
      <rPr>
        <sz val="11"/>
        <color theme="1"/>
        <rFont val="Century Gothic"/>
        <family val="2"/>
      </rPr>
      <t xml:space="preserve"> of your factory.</t>
    </r>
  </si>
  <si>
    <r>
      <rPr>
        <b/>
        <sz val="11"/>
        <color theme="1"/>
        <rFont val="Century Gothic"/>
        <family val="2"/>
      </rPr>
      <t>Gratuity</t>
    </r>
    <r>
      <rPr>
        <sz val="11"/>
        <color theme="1"/>
        <rFont val="Century Gothic"/>
        <family val="2"/>
      </rPr>
      <t xml:space="preserve">: If applicable, please insert total amount paid by the factory </t>
    </r>
    <r>
      <rPr>
        <b/>
        <sz val="11"/>
        <color theme="1"/>
        <rFont val="Century Gothic"/>
        <family val="2"/>
      </rPr>
      <t>in INR per YEAR</t>
    </r>
  </si>
  <si>
    <r>
      <rPr>
        <b/>
        <sz val="11"/>
        <color theme="1"/>
        <rFont val="Century Gothic"/>
        <family val="2"/>
      </rPr>
      <t>Compensation in case of accidents</t>
    </r>
    <r>
      <rPr>
        <sz val="11"/>
        <color theme="1"/>
        <rFont val="Century Gothic"/>
        <family val="2"/>
      </rPr>
      <t>: If applicable, Insert total amount paid by the factory</t>
    </r>
    <r>
      <rPr>
        <b/>
        <sz val="11"/>
        <color theme="1"/>
        <rFont val="Century Gothic"/>
        <family val="2"/>
      </rPr>
      <t xml:space="preserve"> in INR per YEAR</t>
    </r>
  </si>
  <si>
    <r>
      <rPr>
        <b/>
        <sz val="11"/>
        <color theme="1"/>
        <rFont val="Century Gothic"/>
        <family val="2"/>
      </rPr>
      <t>Year-end bonus</t>
    </r>
    <r>
      <rPr>
        <sz val="11"/>
        <color theme="1"/>
        <rFont val="Century Gothic"/>
        <family val="2"/>
      </rPr>
      <t xml:space="preserve">: Should not be below 8.3%. Insert the </t>
    </r>
    <r>
      <rPr>
        <b/>
        <sz val="11"/>
        <color theme="1"/>
        <rFont val="Century Gothic"/>
        <family val="2"/>
      </rPr>
      <t>ACTUAL percentage</t>
    </r>
    <r>
      <rPr>
        <sz val="11"/>
        <color theme="1"/>
        <rFont val="Century Gothic"/>
        <family val="2"/>
      </rPr>
      <t xml:space="preserve"> paid by the factory for the year-end bonus. </t>
    </r>
  </si>
  <si>
    <r>
      <rPr>
        <b/>
        <sz val="11"/>
        <color theme="1"/>
        <rFont val="Century Gothic"/>
        <family val="2"/>
      </rPr>
      <t>Meal/Food:</t>
    </r>
    <r>
      <rPr>
        <sz val="11"/>
        <color theme="1"/>
        <rFont val="Century Gothic"/>
        <family val="2"/>
      </rPr>
      <t xml:space="preserve"> If applicable, insert total amount paid by the factory </t>
    </r>
    <r>
      <rPr>
        <b/>
        <sz val="11"/>
        <color theme="1"/>
        <rFont val="Century Gothic"/>
        <family val="2"/>
      </rPr>
      <t>in INR per MONTH</t>
    </r>
  </si>
  <si>
    <r>
      <rPr>
        <b/>
        <sz val="11"/>
        <color theme="1"/>
        <rFont val="Century Gothic"/>
        <family val="2"/>
      </rPr>
      <t>Dormitory/Housing:</t>
    </r>
    <r>
      <rPr>
        <sz val="11"/>
        <color theme="1"/>
        <rFont val="Century Gothic"/>
        <family val="2"/>
      </rPr>
      <t xml:space="preserve"> If applicable, insert total amount paid by the factory </t>
    </r>
    <r>
      <rPr>
        <b/>
        <sz val="11"/>
        <color theme="1"/>
        <rFont val="Century Gothic"/>
        <family val="2"/>
      </rPr>
      <t>in INR per MONTH</t>
    </r>
  </si>
  <si>
    <r>
      <rPr>
        <b/>
        <sz val="11"/>
        <color theme="1"/>
        <rFont val="Century Gothic"/>
        <family val="2"/>
      </rPr>
      <t>Transportation:</t>
    </r>
    <r>
      <rPr>
        <sz val="11"/>
        <color theme="1"/>
        <rFont val="Century Gothic"/>
        <family val="2"/>
      </rPr>
      <t xml:space="preserve"> If applicable,insert total amount paid by the factory </t>
    </r>
    <r>
      <rPr>
        <b/>
        <sz val="11"/>
        <color theme="1"/>
        <rFont val="Century Gothic"/>
        <family val="2"/>
      </rPr>
      <t>in INR per MONTH</t>
    </r>
  </si>
  <si>
    <r>
      <rPr>
        <b/>
        <sz val="11"/>
        <color theme="1"/>
        <rFont val="Century Gothic"/>
        <family val="2"/>
      </rPr>
      <t>Any additional bonuses</t>
    </r>
    <r>
      <rPr>
        <sz val="11"/>
        <color theme="1"/>
        <rFont val="Century Gothic"/>
        <family val="2"/>
      </rPr>
      <t xml:space="preserve">: If applicable, Insert total amount paid by the factory </t>
    </r>
    <r>
      <rPr>
        <b/>
        <sz val="11"/>
        <color theme="1"/>
        <rFont val="Century Gothic"/>
        <family val="2"/>
      </rPr>
      <t>in INR per MONTH</t>
    </r>
  </si>
  <si>
    <r>
      <rPr>
        <b/>
        <sz val="11"/>
        <color theme="1"/>
        <rFont val="Century Gothic"/>
        <family val="2"/>
      </rPr>
      <t>Maternity Leave</t>
    </r>
    <r>
      <rPr>
        <sz val="11"/>
        <color theme="1"/>
        <rFont val="Century Gothic"/>
        <family val="2"/>
      </rPr>
      <t xml:space="preserve">: if not covered by ESI, please insert total amount paid by the factory </t>
    </r>
    <r>
      <rPr>
        <b/>
        <sz val="11"/>
        <color theme="1"/>
        <rFont val="Century Gothic"/>
        <family val="2"/>
      </rPr>
      <t>in INR per YEAR</t>
    </r>
  </si>
  <si>
    <r>
      <rPr>
        <b/>
        <sz val="11"/>
        <color theme="1"/>
        <rFont val="Century Gothic"/>
        <family val="2"/>
      </rPr>
      <t xml:space="preserve">Severence Pay. </t>
    </r>
    <r>
      <rPr>
        <sz val="11"/>
        <color theme="1"/>
        <rFont val="Century Gothic"/>
        <family val="2"/>
      </rPr>
      <t xml:space="preserve">Please insert the total amount paid for severence pay </t>
    </r>
    <r>
      <rPr>
        <b/>
        <sz val="11"/>
        <color theme="1"/>
        <rFont val="Century Gothic"/>
        <family val="2"/>
      </rPr>
      <t xml:space="preserve">in INR per YEAR. </t>
    </r>
  </si>
  <si>
    <r>
      <t xml:space="preserve">Insert actual </t>
    </r>
    <r>
      <rPr>
        <b/>
        <sz val="11"/>
        <color theme="1"/>
        <rFont val="Century Gothic"/>
        <family val="2"/>
      </rPr>
      <t>INR-US$ foreign exchange rate</t>
    </r>
    <r>
      <rPr>
        <sz val="11"/>
        <color theme="1"/>
        <rFont val="Century Gothic"/>
        <family val="2"/>
      </rPr>
      <t xml:space="preserve"> or foreign exchange rate you are using for your calculations.</t>
    </r>
  </si>
  <si>
    <r>
      <t xml:space="preserve">Insert </t>
    </r>
    <r>
      <rPr>
        <b/>
        <sz val="11"/>
        <color theme="1"/>
        <rFont val="Century Gothic"/>
        <family val="2"/>
      </rPr>
      <t>total number of workers</t>
    </r>
    <r>
      <rPr>
        <sz val="11"/>
        <color theme="1"/>
        <rFont val="Century Gothic"/>
        <family val="2"/>
      </rPr>
      <t xml:space="preserve"> in the factory.</t>
    </r>
  </si>
  <si>
    <t>From the Worksheet 'Factory Input Fields', you should get following information:</t>
  </si>
  <si>
    <t>The file uses all the factory-specific information that you completed in the yellow fields on the worksheet 'Factory Input Fields'</t>
  </si>
  <si>
    <t>Product Style Costing Calculator - Haryana, India</t>
  </si>
  <si>
    <r>
      <t xml:space="preserve">Factory or line efficiency value. Note: One could also adjust this % to calculate the impact of </t>
    </r>
    <r>
      <rPr>
        <b/>
        <sz val="10"/>
        <color rgb="FFFF0000"/>
        <rFont val="Century Gothic"/>
        <family val="2"/>
      </rPr>
      <t>Covid-19</t>
    </r>
    <r>
      <rPr>
        <sz val="10"/>
        <color theme="1"/>
        <rFont val="Century Gothic"/>
        <family val="1"/>
      </rPr>
      <t xml:space="preserve"> on labour (and product) costs due to possible efficiency loss. </t>
    </r>
  </si>
  <si>
    <t>Note: if you don't know the SAM and efficiency percentage, simply indicate the actual labour minutes under 2, and 100% efficiency under 3.</t>
  </si>
  <si>
    <t>Overhead costs per minute (H16) x minutes spent on style (step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</si>
</sst>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_(* \(#,##0.00\);_(* &quot;-&quot;??_);_(@_)"/>
    <numFmt numFmtId="164" formatCode="_ * #,##0.00_ ;_ * \-#,##0.00_ ;_ * &quot;-&quot;??_ ;_ @_ "/>
    <numFmt numFmtId="165" formatCode="_ * #,##0_ ;_ * \-#,##0_ ;_ * &quot;-&quot;??_ ;_ @_ "/>
    <numFmt numFmtId="166" formatCode="0.0000"/>
    <numFmt numFmtId="167" formatCode="_([$$-409]* #,##0.0000_);_([$$-409]* \(#,##0.0000\);_([$$-409]* &quot;-&quot;??_);_(@_)"/>
    <numFmt numFmtId="168" formatCode="_(* #,##0_);_(* \(#,##0\);_(* &quot;-&quot;??_);_(@_)"/>
    <numFmt numFmtId="169" formatCode="0.0"/>
    <numFmt numFmtId="170" formatCode="0.0%"/>
    <numFmt numFmtId="171" formatCode="&quot;$&quot;#,##0"/>
    <numFmt numFmtId="172" formatCode="&quot;$&quot;#,##0.000"/>
    <numFmt numFmtId="173" formatCode="&quot;$&quot;#,##0.00"/>
    <numFmt numFmtId="174" formatCode="[$₹-820]#,##0.00"/>
    <numFmt numFmtId="175" formatCode="[$₹-820]#,##0"/>
    <numFmt numFmtId="176" formatCode="&quot;$&quot;#,##0.0000"/>
    <numFmt numFmtId="177" formatCode="[$€-2]\ #,##0.0000"/>
    <numFmt numFmtId="178" formatCode="&quot;$&quot;#,##0.00000"/>
    <numFmt numFmtId="179" formatCode="0.000"/>
    <numFmt numFmtId="180" formatCode="[$₹-820]#,##0.0000"/>
    <numFmt numFmtId="181" formatCode="[$₹-4009]\ #,##0"/>
    <numFmt numFmtId="182" formatCode="#,##0.0"/>
  </numFmts>
  <fonts count="95" x14ac:knownFonts="1">
    <font>
      <sz val="12"/>
      <color theme="1"/>
      <name val="Century Gothic"/>
      <family val="2"/>
    </font>
    <font>
      <sz val="12"/>
      <color theme="1"/>
      <name val="Century Gothic"/>
      <family val="2"/>
    </font>
    <font>
      <sz val="12"/>
      <color theme="1"/>
      <name val="Century Gothic"/>
      <family val="1"/>
    </font>
    <font>
      <b/>
      <sz val="12"/>
      <color theme="1"/>
      <name val="Century Gothic"/>
      <family val="1"/>
    </font>
    <font>
      <sz val="12"/>
      <color theme="1"/>
      <name val="Calibri"/>
      <family val="2"/>
      <scheme val="minor"/>
    </font>
    <font>
      <b/>
      <sz val="16"/>
      <color theme="1"/>
      <name val="Century Gothic"/>
      <family val="1"/>
    </font>
    <font>
      <b/>
      <sz val="16"/>
      <color theme="0"/>
      <name val="Century Gothic"/>
      <family val="1"/>
    </font>
    <font>
      <b/>
      <sz val="36"/>
      <color theme="0"/>
      <name val="Century Gothic"/>
      <family val="1"/>
    </font>
    <font>
      <b/>
      <sz val="26"/>
      <color theme="0"/>
      <name val="Century Gothic"/>
      <family val="1"/>
    </font>
    <font>
      <b/>
      <sz val="18"/>
      <color theme="1"/>
      <name val="Century Gothic"/>
      <family val="2"/>
    </font>
    <font>
      <b/>
      <sz val="18"/>
      <name val="Century Gothic"/>
      <family val="2"/>
    </font>
    <font>
      <sz val="18"/>
      <color theme="1"/>
      <name val="Century Gothic"/>
      <family val="2"/>
    </font>
    <font>
      <sz val="18"/>
      <name val="Century Gothic"/>
      <family val="2"/>
    </font>
    <font>
      <b/>
      <i/>
      <sz val="18"/>
      <name val="Century Gothic"/>
      <family val="2"/>
    </font>
    <font>
      <b/>
      <sz val="26"/>
      <color theme="1"/>
      <name val="Century Gothic"/>
      <family val="1"/>
    </font>
    <font>
      <sz val="22"/>
      <color theme="1"/>
      <name val="Century Gothic"/>
      <family val="2"/>
    </font>
    <font>
      <sz val="22"/>
      <name val="Century Gothic"/>
      <family val="2"/>
    </font>
    <font>
      <b/>
      <sz val="22"/>
      <name val="Century Gothic"/>
      <family val="2"/>
    </font>
    <font>
      <b/>
      <sz val="22"/>
      <color theme="1"/>
      <name val="Century Gothic"/>
      <family val="2"/>
    </font>
    <font>
      <b/>
      <sz val="48"/>
      <color theme="1"/>
      <name val="Century Gothic"/>
      <family val="2"/>
    </font>
    <font>
      <b/>
      <sz val="28"/>
      <color theme="1"/>
      <name val="Century Gothic"/>
      <family val="2"/>
    </font>
    <font>
      <b/>
      <i/>
      <sz val="22"/>
      <name val="Century Gothic"/>
      <family val="2"/>
    </font>
    <font>
      <b/>
      <sz val="24"/>
      <color theme="0"/>
      <name val="Century Gothic"/>
      <family val="2"/>
    </font>
    <font>
      <b/>
      <sz val="26"/>
      <name val="Century Gothic"/>
      <family val="2"/>
    </font>
    <font>
      <b/>
      <i/>
      <sz val="22"/>
      <color theme="1"/>
      <name val="Century Gothic"/>
      <family val="2"/>
    </font>
    <font>
      <b/>
      <i/>
      <sz val="16"/>
      <color theme="1"/>
      <name val="Century Gothic"/>
      <family val="2"/>
    </font>
    <font>
      <i/>
      <sz val="12"/>
      <color theme="1"/>
      <name val="Century Gothic"/>
      <family val="2"/>
    </font>
    <font>
      <b/>
      <sz val="20"/>
      <color theme="1"/>
      <name val="Century Gothic"/>
      <family val="1"/>
    </font>
    <font>
      <sz val="24"/>
      <color theme="1"/>
      <name val="Century Gothic"/>
      <family val="2"/>
    </font>
    <font>
      <b/>
      <sz val="28"/>
      <name val="Century Gothic"/>
      <family val="2"/>
    </font>
    <font>
      <sz val="48"/>
      <color theme="1"/>
      <name val="Century Gothic"/>
      <family val="2"/>
    </font>
    <font>
      <b/>
      <sz val="36"/>
      <color theme="0"/>
      <name val="Century Gothic"/>
      <family val="2"/>
    </font>
    <font>
      <sz val="11"/>
      <color theme="1"/>
      <name val="Century Gothic"/>
      <family val="2"/>
    </font>
    <font>
      <b/>
      <sz val="12"/>
      <color theme="1"/>
      <name val="Century Gothic"/>
      <family val="2"/>
    </font>
    <font>
      <b/>
      <sz val="12"/>
      <color theme="0"/>
      <name val="Century Gothic"/>
      <family val="2"/>
    </font>
    <font>
      <sz val="11"/>
      <color theme="0"/>
      <name val="Century Gothic"/>
      <family val="2"/>
    </font>
    <font>
      <b/>
      <sz val="12"/>
      <name val="Century Gothic"/>
      <family val="2"/>
    </font>
    <font>
      <b/>
      <sz val="36"/>
      <name val="Century Gothic"/>
      <family val="2"/>
    </font>
    <font>
      <b/>
      <sz val="26"/>
      <color theme="1"/>
      <name val="Century Gothic"/>
      <family val="2"/>
    </font>
    <font>
      <sz val="12"/>
      <name val="Century Gothic"/>
      <family val="2"/>
    </font>
    <font>
      <b/>
      <sz val="14"/>
      <color theme="0"/>
      <name val="Century Gothic"/>
      <family val="2"/>
    </font>
    <font>
      <b/>
      <sz val="14"/>
      <name val="Century Gothic"/>
      <family val="2"/>
    </font>
    <font>
      <b/>
      <sz val="16"/>
      <name val="Century Gothic"/>
      <family val="2"/>
    </font>
    <font>
      <b/>
      <sz val="11"/>
      <color theme="1"/>
      <name val="Century Gothic"/>
      <family val="2"/>
    </font>
    <font>
      <b/>
      <sz val="14"/>
      <color theme="1"/>
      <name val="Century Gothic"/>
      <family val="2"/>
    </font>
    <font>
      <sz val="10"/>
      <color theme="1"/>
      <name val="Century Gothic"/>
      <family val="1"/>
    </font>
    <font>
      <i/>
      <sz val="10"/>
      <name val="Century Gothic"/>
      <family val="2"/>
    </font>
    <font>
      <i/>
      <sz val="12"/>
      <name val="Century Gothic"/>
      <family val="2"/>
    </font>
    <font>
      <i/>
      <sz val="11"/>
      <color theme="1"/>
      <name val="Century Gothic"/>
      <family val="2"/>
    </font>
    <font>
      <b/>
      <i/>
      <sz val="12"/>
      <name val="Century Gothic"/>
      <family val="2"/>
    </font>
    <font>
      <sz val="14"/>
      <color theme="1"/>
      <name val="Century Gothic"/>
      <family val="2"/>
    </font>
    <font>
      <i/>
      <sz val="14"/>
      <color theme="1"/>
      <name val="Century Gothic"/>
      <family val="2"/>
    </font>
    <font>
      <sz val="12"/>
      <color theme="0"/>
      <name val="Century Gothic"/>
      <family val="2"/>
    </font>
    <font>
      <b/>
      <sz val="16"/>
      <color theme="1"/>
      <name val="Century Gothic"/>
      <family val="2"/>
    </font>
    <font>
      <b/>
      <sz val="10"/>
      <name val="Century Gothic"/>
      <family val="2"/>
    </font>
    <font>
      <b/>
      <sz val="18"/>
      <color theme="9" tint="0.59999389629810485"/>
      <name val="Century Gothic"/>
      <family val="2"/>
    </font>
    <font>
      <b/>
      <sz val="16"/>
      <color theme="0"/>
      <name val="Century Gothic"/>
      <family val="2"/>
    </font>
    <font>
      <sz val="16"/>
      <color theme="1"/>
      <name val="Century Gothic"/>
      <family val="2"/>
    </font>
    <font>
      <sz val="10"/>
      <color theme="1"/>
      <name val="Century Gothic"/>
      <family val="2"/>
    </font>
    <font>
      <b/>
      <sz val="10"/>
      <color theme="0"/>
      <name val="Century Gothic"/>
      <family val="2"/>
    </font>
    <font>
      <b/>
      <sz val="11"/>
      <name val="Century Gothic"/>
      <family val="2"/>
    </font>
    <font>
      <i/>
      <sz val="14"/>
      <name val="Century Gothic"/>
      <family val="2"/>
    </font>
    <font>
      <b/>
      <i/>
      <sz val="10"/>
      <color theme="1"/>
      <name val="Century Gothic"/>
      <family val="2"/>
    </font>
    <font>
      <b/>
      <i/>
      <sz val="14"/>
      <color theme="1"/>
      <name val="Century Gothic"/>
      <family val="2"/>
    </font>
    <font>
      <b/>
      <sz val="20"/>
      <name val="Century Gothic"/>
      <family val="2"/>
    </font>
    <font>
      <sz val="22"/>
      <color indexed="8"/>
      <name val="Century Gothic"/>
      <family val="2"/>
    </font>
    <font>
      <u/>
      <sz val="22"/>
      <name val="Century Gothic"/>
      <family val="2"/>
    </font>
    <font>
      <sz val="26"/>
      <name val="Century Gothic"/>
      <family val="2"/>
    </font>
    <font>
      <sz val="28"/>
      <name val="Century Gothic"/>
      <family val="2"/>
    </font>
    <font>
      <sz val="26"/>
      <color theme="1"/>
      <name val="Century Gothic"/>
      <family val="2"/>
    </font>
    <font>
      <sz val="36"/>
      <name val="Century Gothic"/>
      <family val="2"/>
    </font>
    <font>
      <sz val="36"/>
      <color theme="1"/>
      <name val="Century Gothic"/>
      <family val="2"/>
    </font>
    <font>
      <sz val="48"/>
      <name val="Century Gothic"/>
      <family val="2"/>
    </font>
    <font>
      <sz val="21.5"/>
      <color theme="1"/>
      <name val="Century Gothic"/>
      <family val="2"/>
    </font>
    <font>
      <b/>
      <u/>
      <sz val="11"/>
      <color theme="1"/>
      <name val="Century Gothic"/>
      <family val="2"/>
    </font>
    <font>
      <b/>
      <sz val="11"/>
      <color rgb="FFFF0000"/>
      <name val="Century Gothic"/>
      <family val="2"/>
    </font>
    <font>
      <b/>
      <sz val="10"/>
      <color rgb="FFFF0000"/>
      <name val="Century Gothic"/>
      <family val="2"/>
    </font>
    <font>
      <i/>
      <sz val="24"/>
      <color theme="1"/>
      <name val="Century Gothic"/>
      <family val="2"/>
    </font>
    <font>
      <sz val="24"/>
      <color indexed="8"/>
      <name val="Century Gothic"/>
      <family val="2"/>
    </font>
    <font>
      <sz val="26"/>
      <color indexed="8"/>
      <name val="Century Gothic"/>
      <family val="2"/>
    </font>
    <font>
      <b/>
      <sz val="12"/>
      <color rgb="FFFF0000"/>
      <name val="Century Gothic"/>
      <family val="2"/>
    </font>
    <font>
      <b/>
      <sz val="36"/>
      <color rgb="FFFF0000"/>
      <name val="Century Gothic"/>
      <family val="2"/>
    </font>
    <font>
      <b/>
      <sz val="28"/>
      <color rgb="FFFF0000"/>
      <name val="Century Gothic"/>
      <family val="2"/>
    </font>
    <font>
      <b/>
      <sz val="40"/>
      <color rgb="FFFF0000"/>
      <name val="Century Gothic"/>
      <family val="2"/>
    </font>
    <font>
      <b/>
      <sz val="60"/>
      <color theme="1"/>
      <name val="Century Gothic"/>
      <family val="2"/>
    </font>
    <font>
      <u/>
      <sz val="12"/>
      <color theme="10"/>
      <name val="Century Gothic"/>
      <family val="2"/>
    </font>
    <font>
      <u/>
      <sz val="10"/>
      <color theme="10"/>
      <name val="Century Gothic"/>
      <family val="2"/>
    </font>
    <font>
      <sz val="12"/>
      <color rgb="FF0000FF"/>
      <name val="Century Gothic"/>
      <family val="2"/>
    </font>
    <font>
      <sz val="14"/>
      <name val="Century Gothic"/>
      <family val="2"/>
    </font>
    <font>
      <b/>
      <u/>
      <sz val="11"/>
      <name val="Century Gothic"/>
      <family val="2"/>
    </font>
    <font>
      <sz val="8"/>
      <name val="Century Gothic"/>
      <family val="2"/>
    </font>
    <font>
      <i/>
      <sz val="9"/>
      <name val="Century Gothic"/>
      <family val="2"/>
    </font>
    <font>
      <b/>
      <sz val="18"/>
      <color theme="0"/>
      <name val="Century Gothic"/>
      <family val="2"/>
    </font>
    <font>
      <b/>
      <u/>
      <sz val="14"/>
      <name val="Century Gothic"/>
      <family val="2"/>
    </font>
    <font>
      <sz val="20"/>
      <name val="Century Gothic"/>
      <family val="2"/>
    </font>
  </fonts>
  <fills count="24">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rgb="FF00B05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2"/>
        <bgColor indexed="64"/>
      </patternFill>
    </fill>
    <fill>
      <patternFill patternType="solid">
        <fgColor theme="1" tint="4.9989318521683403E-2"/>
        <bgColor indexed="64"/>
      </patternFill>
    </fill>
    <fill>
      <patternFill patternType="solid">
        <fgColor theme="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gray0625">
        <bgColor rgb="FFFFFF00"/>
      </patternFill>
    </fill>
    <fill>
      <patternFill patternType="solid">
        <fgColor theme="9" tint="0.39994506668294322"/>
        <bgColor indexed="64"/>
      </patternFill>
    </fill>
    <fill>
      <patternFill patternType="solid">
        <fgColor theme="9"/>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14996795556505021"/>
        <bgColor indexed="64"/>
      </patternFill>
    </fill>
    <fill>
      <patternFill patternType="solid">
        <fgColor theme="5" tint="0.59996337778862885"/>
        <bgColor indexed="64"/>
      </patternFill>
    </fill>
    <fill>
      <patternFill patternType="solid">
        <fgColor theme="7"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style="thin">
        <color theme="0"/>
      </left>
      <right style="thin">
        <color theme="0"/>
      </right>
      <top style="thin">
        <color theme="0"/>
      </top>
      <bottom style="thin">
        <color theme="0"/>
      </bottom>
      <diagonal/>
    </border>
    <border>
      <left style="thin">
        <color indexed="64"/>
      </left>
      <right/>
      <top style="thin">
        <color indexed="64"/>
      </top>
      <bottom style="medium">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diagonal/>
    </border>
    <border>
      <left style="thin">
        <color indexed="64"/>
      </left>
      <right style="thin">
        <color indexed="64"/>
      </right>
      <top/>
      <bottom style="thin">
        <color theme="0"/>
      </bottom>
      <diagonal/>
    </border>
    <border>
      <left style="thin">
        <color indexed="64"/>
      </left>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xf numFmtId="0" fontId="85" fillId="0" borderId="0" applyNumberFormat="0" applyFill="0" applyBorder="0" applyAlignment="0" applyProtection="0"/>
  </cellStyleXfs>
  <cellXfs count="546">
    <xf numFmtId="0" fontId="0" fillId="0" borderId="0" xfId="0"/>
    <xf numFmtId="0" fontId="2" fillId="0" borderId="0" xfId="0" applyFont="1" applyProtection="1"/>
    <xf numFmtId="0" fontId="0" fillId="0" borderId="0" xfId="0" applyFont="1" applyProtection="1"/>
    <xf numFmtId="0" fontId="28" fillId="0" borderId="0" xfId="0" applyFont="1" applyProtection="1"/>
    <xf numFmtId="0" fontId="33" fillId="0" borderId="0" xfId="0" applyFont="1" applyAlignment="1" applyProtection="1">
      <alignment vertical="center"/>
    </xf>
    <xf numFmtId="165" fontId="2" fillId="0" borderId="0" xfId="1" applyNumberFormat="1" applyFont="1" applyProtection="1"/>
    <xf numFmtId="165" fontId="2" fillId="0" borderId="0" xfId="1" applyNumberFormat="1" applyFont="1" applyFill="1" applyProtection="1"/>
    <xf numFmtId="165" fontId="0" fillId="0" borderId="0" xfId="1" applyNumberFormat="1" applyFont="1" applyProtection="1"/>
    <xf numFmtId="165" fontId="34" fillId="12" borderId="1" xfId="1" applyNumberFormat="1" applyFont="1" applyFill="1" applyBorder="1" applyAlignment="1" applyProtection="1">
      <alignment horizontal="center" vertical="center"/>
    </xf>
    <xf numFmtId="0" fontId="2" fillId="5" borderId="0" xfId="0" applyFont="1" applyFill="1" applyProtection="1"/>
    <xf numFmtId="0" fontId="0" fillId="5" borderId="0" xfId="0" applyFont="1" applyFill="1" applyProtection="1"/>
    <xf numFmtId="0" fontId="26" fillId="5" borderId="0" xfId="0" applyFont="1" applyFill="1" applyProtection="1"/>
    <xf numFmtId="0" fontId="26" fillId="0" borderId="0" xfId="0" applyFont="1" applyFill="1" applyProtection="1"/>
    <xf numFmtId="0" fontId="3" fillId="5" borderId="0" xfId="0" applyFont="1" applyFill="1" applyBorder="1" applyProtection="1"/>
    <xf numFmtId="0" fontId="2" fillId="5" borderId="0" xfId="0" applyFont="1" applyFill="1" applyBorder="1" applyProtection="1"/>
    <xf numFmtId="165" fontId="2" fillId="0" borderId="0" xfId="1" applyNumberFormat="1" applyFont="1" applyAlignment="1" applyProtection="1">
      <alignment vertical="center"/>
    </xf>
    <xf numFmtId="165" fontId="34" fillId="5" borderId="0" xfId="1" applyNumberFormat="1" applyFont="1" applyFill="1" applyBorder="1" applyAlignment="1" applyProtection="1">
      <alignment horizontal="center" vertical="center"/>
    </xf>
    <xf numFmtId="165" fontId="8" fillId="5" borderId="0" xfId="1" applyNumberFormat="1" applyFont="1" applyFill="1" applyBorder="1" applyAlignment="1" applyProtection="1">
      <alignment horizontal="center" vertical="center"/>
    </xf>
    <xf numFmtId="165" fontId="34" fillId="5" borderId="0" xfId="1" applyNumberFormat="1" applyFont="1" applyFill="1" applyAlignment="1" applyProtection="1">
      <alignment horizontal="left" vertical="center"/>
    </xf>
    <xf numFmtId="165" fontId="34" fillId="5" borderId="0" xfId="1" applyNumberFormat="1" applyFont="1" applyFill="1" applyAlignment="1" applyProtection="1">
      <alignment horizontal="center" vertical="center"/>
    </xf>
    <xf numFmtId="165" fontId="35" fillId="5" borderId="0" xfId="1" applyNumberFormat="1" applyFont="1" applyFill="1" applyBorder="1" applyAlignment="1" applyProtection="1">
      <alignment horizontal="center" vertical="center"/>
    </xf>
    <xf numFmtId="165" fontId="8" fillId="5" borderId="0" xfId="1" applyNumberFormat="1" applyFont="1" applyFill="1" applyAlignment="1" applyProtection="1">
      <alignment horizontal="center" vertical="center"/>
    </xf>
    <xf numFmtId="167" fontId="9" fillId="13" borderId="1" xfId="0" applyNumberFormat="1" applyFont="1" applyFill="1" applyBorder="1" applyAlignment="1" applyProtection="1">
      <alignment horizontal="center" vertical="center"/>
    </xf>
    <xf numFmtId="165" fontId="32" fillId="0" borderId="0" xfId="1" applyNumberFormat="1" applyFont="1" applyFill="1" applyAlignment="1" applyProtection="1">
      <alignment vertical="center" wrapText="1"/>
    </xf>
    <xf numFmtId="165" fontId="9" fillId="3" borderId="0" xfId="1" applyNumberFormat="1" applyFont="1" applyFill="1" applyAlignment="1" applyProtection="1">
      <alignment horizontal="left" vertical="center"/>
    </xf>
    <xf numFmtId="0" fontId="2" fillId="3" borderId="0" xfId="0" applyFont="1" applyFill="1" applyProtection="1"/>
    <xf numFmtId="165" fontId="32" fillId="3" borderId="0" xfId="1" applyNumberFormat="1" applyFont="1" applyFill="1" applyAlignment="1" applyProtection="1">
      <alignment vertical="center" wrapText="1"/>
    </xf>
    <xf numFmtId="165" fontId="34" fillId="5" borderId="0" xfId="1" applyNumberFormat="1" applyFont="1" applyFill="1" applyBorder="1" applyAlignment="1" applyProtection="1">
      <alignment horizontal="left" vertical="center"/>
    </xf>
    <xf numFmtId="165" fontId="32" fillId="5" borderId="0" xfId="1" applyNumberFormat="1" applyFont="1" applyFill="1" applyBorder="1" applyAlignment="1" applyProtection="1">
      <alignment horizontal="left" vertical="center"/>
    </xf>
    <xf numFmtId="172" fontId="48" fillId="14" borderId="1" xfId="0" applyNumberFormat="1" applyFont="1" applyFill="1" applyBorder="1" applyAlignment="1" applyProtection="1">
      <alignment horizontal="center" vertical="center"/>
    </xf>
    <xf numFmtId="170" fontId="49" fillId="14" borderId="1" xfId="2" applyNumberFormat="1" applyFont="1" applyFill="1" applyBorder="1" applyAlignment="1" applyProtection="1">
      <alignment horizontal="center" vertical="center" wrapText="1"/>
    </xf>
    <xf numFmtId="172" fontId="50" fillId="14" borderId="1" xfId="0" applyNumberFormat="1" applyFont="1" applyFill="1" applyBorder="1" applyAlignment="1" applyProtection="1">
      <alignment horizontal="center" vertical="center"/>
    </xf>
    <xf numFmtId="172" fontId="44" fillId="14" borderId="1" xfId="0" applyNumberFormat="1" applyFont="1" applyFill="1" applyBorder="1" applyAlignment="1" applyProtection="1">
      <alignment horizontal="center" vertical="center"/>
    </xf>
    <xf numFmtId="0" fontId="26" fillId="0" borderId="0" xfId="0" applyFont="1" applyProtection="1"/>
    <xf numFmtId="172" fontId="44" fillId="15" borderId="1" xfId="0" applyNumberFormat="1" applyFont="1" applyFill="1" applyBorder="1" applyAlignment="1" applyProtection="1">
      <alignment horizontal="center" vertical="center"/>
    </xf>
    <xf numFmtId="166" fontId="36" fillId="15" borderId="1" xfId="3" applyNumberFormat="1" applyFont="1" applyFill="1" applyBorder="1" applyAlignment="1" applyProtection="1">
      <alignment vertical="center" wrapText="1"/>
    </xf>
    <xf numFmtId="170" fontId="41" fillId="9" borderId="1" xfId="2" applyNumberFormat="1" applyFont="1" applyFill="1" applyBorder="1" applyAlignment="1" applyProtection="1">
      <alignment horizontal="center" vertical="center" wrapText="1"/>
      <protection locked="0"/>
    </xf>
    <xf numFmtId="170" fontId="51" fillId="15" borderId="1" xfId="2" applyNumberFormat="1" applyFont="1" applyFill="1" applyBorder="1" applyAlignment="1" applyProtection="1">
      <alignment horizontal="center" vertical="center"/>
    </xf>
    <xf numFmtId="173" fontId="41" fillId="9" borderId="1" xfId="1" applyNumberFormat="1" applyFont="1" applyFill="1" applyBorder="1" applyAlignment="1" applyProtection="1">
      <alignment horizontal="center" vertical="center"/>
      <protection locked="0"/>
    </xf>
    <xf numFmtId="49" fontId="1" fillId="0" borderId="0" xfId="1" applyNumberFormat="1" applyFont="1" applyFill="1" applyBorder="1" applyAlignment="1" applyProtection="1">
      <alignment vertical="center" wrapText="1"/>
    </xf>
    <xf numFmtId="49" fontId="1" fillId="0" borderId="0" xfId="1" applyNumberFormat="1" applyFont="1" applyFill="1" applyBorder="1" applyAlignment="1" applyProtection="1">
      <alignment horizontal="right" vertical="center" wrapText="1"/>
    </xf>
    <xf numFmtId="1" fontId="36" fillId="9" borderId="1" xfId="1" applyNumberFormat="1" applyFont="1" applyFill="1" applyBorder="1" applyAlignment="1" applyProtection="1">
      <alignment horizontal="center" vertical="center"/>
      <protection locked="0"/>
    </xf>
    <xf numFmtId="49" fontId="32" fillId="5" borderId="0" xfId="1" applyNumberFormat="1" applyFont="1" applyFill="1" applyAlignment="1" applyProtection="1">
      <alignment horizontal="left" vertical="center"/>
    </xf>
    <xf numFmtId="49" fontId="27" fillId="5" borderId="0" xfId="1" applyNumberFormat="1" applyFont="1" applyFill="1" applyAlignment="1" applyProtection="1">
      <alignment horizontal="left" vertical="center"/>
    </xf>
    <xf numFmtId="49" fontId="26" fillId="5" borderId="0" xfId="0" applyNumberFormat="1" applyFont="1" applyFill="1" applyProtection="1"/>
    <xf numFmtId="170" fontId="53" fillId="13" borderId="1" xfId="2" applyNumberFormat="1" applyFont="1" applyFill="1" applyBorder="1" applyAlignment="1" applyProtection="1">
      <alignment horizontal="center" vertical="center"/>
    </xf>
    <xf numFmtId="49" fontId="32" fillId="0" borderId="0" xfId="1" applyNumberFormat="1" applyFont="1" applyFill="1" applyBorder="1" applyAlignment="1" applyProtection="1">
      <alignment vertical="center" wrapText="1"/>
    </xf>
    <xf numFmtId="165" fontId="32" fillId="0" borderId="1" xfId="1" applyNumberFormat="1" applyFont="1" applyFill="1" applyBorder="1" applyAlignment="1" applyProtection="1">
      <alignment horizontal="center" vertical="center"/>
    </xf>
    <xf numFmtId="0" fontId="2" fillId="0" borderId="1" xfId="0" applyFont="1" applyBorder="1" applyAlignment="1" applyProtection="1">
      <alignment horizontal="center" vertical="center"/>
    </xf>
    <xf numFmtId="170" fontId="42" fillId="9" borderId="1" xfId="2" applyNumberFormat="1" applyFont="1" applyFill="1" applyBorder="1" applyAlignment="1" applyProtection="1">
      <alignment horizontal="center" vertical="center"/>
      <protection locked="0"/>
    </xf>
    <xf numFmtId="10" fontId="29" fillId="5" borderId="0" xfId="2" applyNumberFormat="1" applyFont="1" applyFill="1" applyBorder="1" applyAlignment="1" applyProtection="1">
      <alignment vertical="center"/>
    </xf>
    <xf numFmtId="0" fontId="2" fillId="0" borderId="0" xfId="0" applyFont="1" applyAlignment="1" applyProtection="1"/>
    <xf numFmtId="167" fontId="37" fillId="5" borderId="0" xfId="0" applyNumberFormat="1" applyFont="1" applyFill="1" applyBorder="1" applyAlignment="1" applyProtection="1">
      <alignment vertical="center"/>
    </xf>
    <xf numFmtId="167" fontId="37" fillId="5" borderId="6" xfId="0" applyNumberFormat="1" applyFont="1" applyFill="1" applyBorder="1" applyAlignment="1" applyProtection="1">
      <alignment vertical="center"/>
    </xf>
    <xf numFmtId="166" fontId="17" fillId="5" borderId="0" xfId="3" applyNumberFormat="1" applyFont="1" applyFill="1" applyBorder="1" applyAlignment="1" applyProtection="1">
      <alignment vertical="center" wrapText="1"/>
    </xf>
    <xf numFmtId="166" fontId="40" fillId="12" borderId="55" xfId="3" applyNumberFormat="1" applyFont="1" applyFill="1" applyBorder="1" applyAlignment="1" applyProtection="1">
      <alignment horizontal="center" vertical="center" wrapText="1"/>
    </xf>
    <xf numFmtId="166" fontId="40" fillId="12" borderId="56" xfId="3" applyNumberFormat="1" applyFont="1" applyFill="1" applyBorder="1" applyAlignment="1" applyProtection="1">
      <alignment horizontal="center" vertical="center" wrapText="1"/>
    </xf>
    <xf numFmtId="166" fontId="40" fillId="12" borderId="0" xfId="3" applyNumberFormat="1" applyFont="1" applyFill="1" applyBorder="1" applyAlignment="1" applyProtection="1">
      <alignment horizontal="center" vertical="center" wrapText="1"/>
    </xf>
    <xf numFmtId="166" fontId="40" fillId="12" borderId="57" xfId="3" applyNumberFormat="1" applyFont="1" applyFill="1" applyBorder="1" applyAlignment="1" applyProtection="1">
      <alignment horizontal="center" vertical="center" wrapText="1"/>
    </xf>
    <xf numFmtId="166" fontId="40" fillId="12" borderId="58" xfId="3" applyNumberFormat="1" applyFont="1" applyFill="1" applyBorder="1" applyAlignment="1" applyProtection="1">
      <alignment horizontal="center" vertical="center" wrapText="1"/>
    </xf>
    <xf numFmtId="167" fontId="9" fillId="17" borderId="1" xfId="0" applyNumberFormat="1" applyFont="1" applyFill="1" applyBorder="1" applyAlignment="1" applyProtection="1">
      <alignment horizontal="center" vertical="center"/>
    </xf>
    <xf numFmtId="176" fontId="10" fillId="18" borderId="1" xfId="0" applyNumberFormat="1" applyFont="1" applyFill="1" applyBorder="1" applyAlignment="1" applyProtection="1">
      <alignment horizontal="center" vertical="center"/>
    </xf>
    <xf numFmtId="177" fontId="55" fillId="19" borderId="1" xfId="0" applyNumberFormat="1" applyFont="1" applyFill="1" applyBorder="1" applyAlignment="1" applyProtection="1">
      <alignment horizontal="center" vertical="center"/>
    </xf>
    <xf numFmtId="167" fontId="9" fillId="18" borderId="1" xfId="0" applyNumberFormat="1" applyFont="1" applyFill="1" applyBorder="1" applyAlignment="1" applyProtection="1">
      <alignment horizontal="center" vertical="center"/>
    </xf>
    <xf numFmtId="170" fontId="9" fillId="19" borderId="1" xfId="2" applyNumberFormat="1" applyFont="1" applyFill="1" applyBorder="1" applyAlignment="1" applyProtection="1">
      <alignment horizontal="center" vertical="center"/>
    </xf>
    <xf numFmtId="178" fontId="2" fillId="0" borderId="0" xfId="0" applyNumberFormat="1" applyFont="1" applyProtection="1"/>
    <xf numFmtId="0" fontId="56" fillId="12" borderId="0" xfId="0" applyFont="1" applyFill="1" applyAlignment="1" applyProtection="1">
      <alignment horizontal="left" vertical="center"/>
    </xf>
    <xf numFmtId="0" fontId="52" fillId="12" borderId="0" xfId="0" applyFont="1" applyFill="1" applyProtection="1"/>
    <xf numFmtId="0" fontId="52" fillId="12" borderId="0" xfId="0" applyFont="1" applyFill="1" applyAlignment="1" applyProtection="1">
      <alignment horizontal="center" vertical="center"/>
    </xf>
    <xf numFmtId="0" fontId="2" fillId="0" borderId="0" xfId="0" applyFont="1" applyAlignment="1" applyProtection="1">
      <alignment vertical="top"/>
    </xf>
    <xf numFmtId="0" fontId="56" fillId="12" borderId="0" xfId="0" applyFont="1" applyFill="1" applyAlignment="1" applyProtection="1">
      <alignment horizontal="left" vertical="top"/>
    </xf>
    <xf numFmtId="0" fontId="52" fillId="12" borderId="0" xfId="0" applyFont="1" applyFill="1" applyAlignment="1" applyProtection="1">
      <alignment horizontal="center" vertical="top"/>
    </xf>
    <xf numFmtId="0" fontId="52" fillId="12" borderId="0" xfId="0" applyFont="1" applyFill="1" applyAlignment="1" applyProtection="1">
      <alignment vertical="top"/>
    </xf>
    <xf numFmtId="171" fontId="50" fillId="5" borderId="1" xfId="0" applyNumberFormat="1" applyFont="1" applyFill="1" applyBorder="1" applyAlignment="1" applyProtection="1">
      <alignment horizontal="center" vertical="center"/>
    </xf>
    <xf numFmtId="176" fontId="57" fillId="5" borderId="1" xfId="0" applyNumberFormat="1" applyFont="1" applyFill="1" applyBorder="1" applyAlignment="1" applyProtection="1">
      <alignment horizontal="center" vertical="center"/>
    </xf>
    <xf numFmtId="171" fontId="44" fillId="3" borderId="1" xfId="0" applyNumberFormat="1" applyFont="1" applyFill="1" applyBorder="1" applyAlignment="1" applyProtection="1">
      <alignment horizontal="center" vertical="center"/>
    </xf>
    <xf numFmtId="176" fontId="53" fillId="3" borderId="1" xfId="0" applyNumberFormat="1" applyFont="1" applyFill="1" applyBorder="1" applyAlignment="1" applyProtection="1">
      <alignment horizontal="center" vertical="center"/>
    </xf>
    <xf numFmtId="171" fontId="41" fillId="3" borderId="1" xfId="1" applyNumberFormat="1" applyFont="1" applyFill="1" applyBorder="1" applyAlignment="1" applyProtection="1">
      <alignment horizontal="center" vertical="center"/>
    </xf>
    <xf numFmtId="178" fontId="41" fillId="3" borderId="1" xfId="1" applyNumberFormat="1" applyFont="1" applyFill="1" applyBorder="1" applyAlignment="1" applyProtection="1">
      <alignment horizontal="center" vertical="center"/>
    </xf>
    <xf numFmtId="166" fontId="59" fillId="12" borderId="57" xfId="3" applyNumberFormat="1" applyFont="1" applyFill="1" applyBorder="1" applyAlignment="1" applyProtection="1">
      <alignment horizontal="center" vertical="center" wrapText="1"/>
    </xf>
    <xf numFmtId="166" fontId="59" fillId="12" borderId="60" xfId="3" applyNumberFormat="1" applyFont="1" applyFill="1" applyBorder="1" applyAlignment="1" applyProtection="1">
      <alignment horizontal="center" vertical="center" wrapText="1"/>
    </xf>
    <xf numFmtId="166" fontId="40" fillId="5" borderId="0" xfId="3" applyNumberFormat="1" applyFont="1" applyFill="1" applyBorder="1" applyAlignment="1" applyProtection="1">
      <alignment horizontal="center" vertical="center" wrapText="1"/>
    </xf>
    <xf numFmtId="0" fontId="2" fillId="5" borderId="0" xfId="0" applyFont="1" applyFill="1" applyAlignment="1" applyProtection="1">
      <alignment vertical="center"/>
    </xf>
    <xf numFmtId="9" fontId="59" fillId="12" borderId="57" xfId="2" applyFont="1" applyFill="1" applyBorder="1" applyAlignment="1" applyProtection="1">
      <alignment horizontal="center" vertical="center" wrapText="1"/>
    </xf>
    <xf numFmtId="166" fontId="34" fillId="12" borderId="56" xfId="3" applyNumberFormat="1" applyFont="1" applyFill="1" applyBorder="1" applyAlignment="1" applyProtection="1">
      <alignment horizontal="center" vertical="center" wrapText="1"/>
    </xf>
    <xf numFmtId="167" fontId="9" fillId="20" borderId="1" xfId="0" applyNumberFormat="1" applyFont="1" applyFill="1" applyBorder="1" applyAlignment="1" applyProtection="1">
      <alignment horizontal="center" vertical="center"/>
    </xf>
    <xf numFmtId="9" fontId="9" fillId="5" borderId="0" xfId="2" applyFont="1" applyFill="1" applyBorder="1" applyAlignment="1" applyProtection="1">
      <alignment horizontal="center" vertical="center"/>
    </xf>
    <xf numFmtId="170" fontId="9" fillId="5" borderId="0" xfId="2" applyNumberFormat="1" applyFont="1" applyFill="1" applyBorder="1" applyAlignment="1" applyProtection="1">
      <alignment horizontal="center" vertical="center"/>
    </xf>
    <xf numFmtId="166" fontId="47" fillId="14" borderId="4" xfId="3" applyNumberFormat="1" applyFont="1" applyFill="1" applyBorder="1" applyAlignment="1" applyProtection="1">
      <alignment horizontal="left" vertical="center" wrapText="1"/>
    </xf>
    <xf numFmtId="165" fontId="34" fillId="11" borderId="64" xfId="1" applyNumberFormat="1" applyFont="1" applyFill="1" applyBorder="1" applyAlignment="1" applyProtection="1">
      <alignment horizontal="center" vertical="center"/>
    </xf>
    <xf numFmtId="179" fontId="63" fillId="15" borderId="1" xfId="0" applyNumberFormat="1" applyFont="1" applyFill="1" applyBorder="1" applyAlignment="1" applyProtection="1">
      <alignment vertical="center"/>
    </xf>
    <xf numFmtId="165" fontId="44" fillId="14" borderId="32" xfId="0" applyNumberFormat="1" applyFont="1" applyFill="1" applyBorder="1" applyAlignment="1" applyProtection="1">
      <alignment vertical="center"/>
    </xf>
    <xf numFmtId="173" fontId="44" fillId="15" borderId="1" xfId="0" applyNumberFormat="1" applyFont="1" applyFill="1" applyBorder="1" applyAlignment="1" applyProtection="1">
      <alignment horizontal="center" vertical="center"/>
    </xf>
    <xf numFmtId="0" fontId="30" fillId="0" borderId="0" xfId="0" applyFont="1" applyAlignment="1" applyProtection="1">
      <alignment horizontal="center" vertical="center"/>
    </xf>
    <xf numFmtId="0" fontId="30" fillId="0" borderId="0" xfId="0" applyFont="1" applyProtection="1"/>
    <xf numFmtId="0" fontId="30" fillId="5" borderId="0" xfId="0" applyFont="1" applyFill="1" applyBorder="1" applyProtection="1"/>
    <xf numFmtId="0" fontId="2" fillId="0" borderId="0" xfId="0" applyFont="1" applyAlignment="1" applyProtection="1">
      <alignment horizontal="center" vertical="center"/>
    </xf>
    <xf numFmtId="0" fontId="27" fillId="5" borderId="0" xfId="0" applyFont="1" applyFill="1" applyBorder="1" applyAlignment="1" applyProtection="1">
      <alignment vertical="center"/>
    </xf>
    <xf numFmtId="166" fontId="9" fillId="5" borderId="0" xfId="0" applyNumberFormat="1" applyFont="1" applyFill="1" applyBorder="1" applyAlignment="1" applyProtection="1">
      <alignment horizontal="center" vertical="center" wrapText="1"/>
    </xf>
    <xf numFmtId="0" fontId="27" fillId="5" borderId="30" xfId="0" applyFont="1" applyFill="1" applyBorder="1" applyAlignment="1" applyProtection="1">
      <alignment vertical="center"/>
    </xf>
    <xf numFmtId="3" fontId="12" fillId="5" borderId="0" xfId="3" applyNumberFormat="1" applyFont="1" applyFill="1" applyBorder="1" applyAlignment="1" applyProtection="1">
      <alignment vertical="center" wrapText="1"/>
    </xf>
    <xf numFmtId="0" fontId="20" fillId="5" borderId="0" xfId="0" applyFont="1" applyFill="1" applyBorder="1" applyAlignment="1" applyProtection="1">
      <alignment horizontal="center" vertical="center"/>
    </xf>
    <xf numFmtId="0" fontId="14" fillId="5" borderId="30" xfId="0" applyFont="1" applyFill="1" applyBorder="1" applyAlignment="1" applyProtection="1">
      <alignment vertical="center"/>
    </xf>
    <xf numFmtId="165" fontId="2" fillId="0" borderId="0" xfId="0" applyNumberFormat="1" applyFont="1" applyProtection="1"/>
    <xf numFmtId="165" fontId="2" fillId="5" borderId="0" xfId="0" applyNumberFormat="1" applyFont="1" applyFill="1" applyBorder="1" applyProtection="1"/>
    <xf numFmtId="9" fontId="2" fillId="0" borderId="0" xfId="2" applyFont="1" applyProtection="1"/>
    <xf numFmtId="0" fontId="28" fillId="0" borderId="0" xfId="0" applyFont="1" applyAlignment="1" applyProtection="1">
      <alignment horizontal="center" vertical="center"/>
    </xf>
    <xf numFmtId="0" fontId="31" fillId="5" borderId="0" xfId="0"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0" fontId="28" fillId="5" borderId="0" xfId="0" applyFont="1" applyFill="1" applyBorder="1" applyProtection="1"/>
    <xf numFmtId="0" fontId="3" fillId="0" borderId="0" xfId="0" applyFont="1" applyAlignment="1" applyProtection="1">
      <alignment horizontal="center" vertical="center"/>
    </xf>
    <xf numFmtId="0" fontId="10" fillId="5" borderId="0" xfId="0" applyFont="1" applyFill="1" applyBorder="1" applyAlignment="1" applyProtection="1">
      <alignment horizontal="center" vertical="center" wrapText="1"/>
    </xf>
    <xf numFmtId="0" fontId="5" fillId="0" borderId="0" xfId="0" applyFont="1" applyAlignment="1" applyProtection="1">
      <alignment horizontal="center" vertical="center"/>
    </xf>
    <xf numFmtId="0" fontId="9" fillId="5" borderId="0" xfId="0" applyFont="1" applyFill="1" applyBorder="1" applyAlignment="1" applyProtection="1">
      <alignment horizontal="left" vertical="center" indent="1"/>
    </xf>
    <xf numFmtId="168" fontId="16" fillId="5" borderId="0" xfId="1" applyNumberFormat="1" applyFont="1" applyFill="1" applyBorder="1" applyAlignment="1" applyProtection="1">
      <alignment horizontal="right" vertical="center"/>
    </xf>
    <xf numFmtId="165" fontId="16" fillId="5" borderId="0" xfId="1" applyNumberFormat="1" applyFont="1" applyFill="1" applyBorder="1" applyAlignment="1" applyProtection="1">
      <alignment horizontal="right" vertical="center"/>
    </xf>
    <xf numFmtId="0" fontId="13" fillId="5" borderId="0" xfId="3" applyFont="1" applyFill="1" applyBorder="1" applyAlignment="1" applyProtection="1">
      <alignment horizontal="right" vertical="center" wrapText="1"/>
    </xf>
    <xf numFmtId="165" fontId="24" fillId="5" borderId="0" xfId="1" applyNumberFormat="1" applyFont="1" applyFill="1" applyBorder="1" applyAlignment="1" applyProtection="1">
      <alignment horizontal="right" vertical="center"/>
    </xf>
    <xf numFmtId="0" fontId="10" fillId="5" borderId="0" xfId="0" applyFont="1" applyFill="1" applyBorder="1" applyAlignment="1" applyProtection="1">
      <alignment horizontal="left" vertical="center" wrapText="1" indent="1"/>
    </xf>
    <xf numFmtId="0" fontId="25" fillId="5" borderId="0" xfId="0" applyFont="1" applyFill="1" applyAlignment="1" applyProtection="1">
      <alignment horizontal="center" vertical="center"/>
    </xf>
    <xf numFmtId="165" fontId="17" fillId="5" borderId="0" xfId="1" applyNumberFormat="1" applyFont="1" applyFill="1" applyBorder="1" applyAlignment="1" applyProtection="1">
      <alignment horizontal="right" vertical="center"/>
    </xf>
    <xf numFmtId="2" fontId="2" fillId="0" borderId="0" xfId="0" applyNumberFormat="1" applyFont="1" applyProtection="1"/>
    <xf numFmtId="0" fontId="13" fillId="3" borderId="20" xfId="3" applyFont="1" applyFill="1" applyBorder="1" applyAlignment="1" applyProtection="1">
      <alignment vertical="center" wrapText="1"/>
    </xf>
    <xf numFmtId="0" fontId="17" fillId="5" borderId="0" xfId="3" applyFont="1" applyFill="1" applyBorder="1" applyAlignment="1" applyProtection="1">
      <alignment horizontal="left" vertical="center" wrapText="1" indent="1"/>
    </xf>
    <xf numFmtId="3" fontId="23" fillId="5" borderId="0" xfId="0" applyNumberFormat="1" applyFont="1" applyFill="1" applyBorder="1" applyAlignment="1" applyProtection="1">
      <alignment horizontal="center" vertical="center"/>
    </xf>
    <xf numFmtId="2" fontId="29" fillId="5" borderId="0" xfId="3" applyNumberFormat="1" applyFont="1" applyFill="1" applyBorder="1" applyAlignment="1" applyProtection="1">
      <alignment horizontal="center" vertical="center"/>
    </xf>
    <xf numFmtId="0" fontId="38" fillId="5" borderId="0" xfId="0" applyFont="1" applyFill="1" applyBorder="1" applyAlignment="1" applyProtection="1">
      <alignment horizontal="center" vertical="center"/>
    </xf>
    <xf numFmtId="2" fontId="20" fillId="5" borderId="0" xfId="0" applyNumberFormat="1" applyFont="1" applyFill="1" applyBorder="1" applyAlignment="1" applyProtection="1">
      <alignment horizontal="center" vertical="center"/>
    </xf>
    <xf numFmtId="166" fontId="17" fillId="5" borderId="0" xfId="3" applyNumberFormat="1" applyFont="1" applyFill="1" applyBorder="1" applyAlignment="1" applyProtection="1">
      <alignment horizontal="left" vertical="center" wrapText="1" indent="1"/>
    </xf>
    <xf numFmtId="9" fontId="23" fillId="7" borderId="22" xfId="2" applyNumberFormat="1" applyFont="1" applyFill="1" applyBorder="1" applyAlignment="1" applyProtection="1">
      <alignment horizontal="center" vertical="center"/>
    </xf>
    <xf numFmtId="0" fontId="2" fillId="0" borderId="0" xfId="0" applyFont="1" applyFill="1" applyBorder="1" applyProtection="1"/>
    <xf numFmtId="166" fontId="6" fillId="5" borderId="0" xfId="3" applyNumberFormat="1" applyFont="1" applyFill="1" applyBorder="1" applyAlignment="1" applyProtection="1">
      <alignment horizontal="center" vertical="center" wrapText="1"/>
    </xf>
    <xf numFmtId="166" fontId="5" fillId="5" borderId="0" xfId="0" applyNumberFormat="1" applyFont="1" applyFill="1" applyBorder="1" applyAlignment="1" applyProtection="1">
      <alignment horizontal="center" vertical="center"/>
    </xf>
    <xf numFmtId="0" fontId="2" fillId="0" borderId="0" xfId="0" applyFont="1" applyBorder="1" applyProtection="1"/>
    <xf numFmtId="0" fontId="2" fillId="5" borderId="0" xfId="0" applyFont="1" applyFill="1" applyBorder="1" applyAlignment="1" applyProtection="1"/>
    <xf numFmtId="43" fontId="16" fillId="5" borderId="0" xfId="1" applyNumberFormat="1" applyFont="1" applyFill="1" applyBorder="1" applyAlignment="1" applyProtection="1">
      <alignment horizontal="right" vertical="center"/>
    </xf>
    <xf numFmtId="0" fontId="13" fillId="3" borderId="7" xfId="3" applyFont="1" applyFill="1" applyBorder="1" applyAlignment="1" applyProtection="1">
      <alignment horizontal="right" vertical="center" wrapText="1"/>
    </xf>
    <xf numFmtId="168" fontId="21" fillId="5" borderId="0" xfId="2" applyNumberFormat="1" applyFont="1" applyFill="1" applyBorder="1" applyAlignment="1" applyProtection="1">
      <alignment horizontal="center" vertical="center"/>
    </xf>
    <xf numFmtId="165" fontId="15" fillId="5" borderId="0" xfId="1" applyNumberFormat="1" applyFont="1" applyFill="1" applyBorder="1" applyAlignment="1" applyProtection="1">
      <alignment horizontal="right" vertical="center"/>
    </xf>
    <xf numFmtId="3" fontId="23" fillId="5" borderId="6" xfId="3" applyNumberFormat="1" applyFont="1" applyFill="1" applyBorder="1" applyAlignment="1" applyProtection="1">
      <alignment horizontal="center" vertical="center"/>
    </xf>
    <xf numFmtId="2" fontId="17" fillId="5" borderId="0" xfId="3" applyNumberFormat="1" applyFont="1" applyFill="1" applyBorder="1" applyAlignment="1" applyProtection="1">
      <alignment horizontal="center" vertical="center"/>
    </xf>
    <xf numFmtId="0" fontId="18" fillId="5" borderId="0" xfId="0" applyFont="1" applyFill="1" applyBorder="1" applyAlignment="1" applyProtection="1">
      <alignment horizontal="center" vertical="center"/>
    </xf>
    <xf numFmtId="2" fontId="18" fillId="5" borderId="0" xfId="0" applyNumberFormat="1" applyFont="1" applyFill="1" applyBorder="1" applyAlignment="1" applyProtection="1">
      <alignment horizontal="center" vertical="center"/>
    </xf>
    <xf numFmtId="10" fontId="29" fillId="5" borderId="0" xfId="2" applyNumberFormat="1" applyFont="1" applyFill="1" applyBorder="1" applyAlignment="1" applyProtection="1">
      <alignment horizontal="center" vertical="center"/>
    </xf>
    <xf numFmtId="180" fontId="42" fillId="13" borderId="1" xfId="1" applyNumberFormat="1" applyFont="1" applyFill="1" applyBorder="1" applyAlignment="1" applyProtection="1">
      <alignment horizontal="center" vertical="center"/>
    </xf>
    <xf numFmtId="175" fontId="41" fillId="3" borderId="1" xfId="1" applyNumberFormat="1" applyFont="1" applyFill="1" applyBorder="1" applyAlignment="1" applyProtection="1">
      <alignment horizontal="center" vertical="center"/>
    </xf>
    <xf numFmtId="175" fontId="41" fillId="9" borderId="1" xfId="1" applyNumberFormat="1" applyFont="1" applyFill="1" applyBorder="1" applyAlignment="1" applyProtection="1">
      <alignment horizontal="center" vertical="center" shrinkToFit="1"/>
      <protection locked="0"/>
    </xf>
    <xf numFmtId="165" fontId="34" fillId="12" borderId="32" xfId="1" applyNumberFormat="1" applyFont="1" applyFill="1" applyBorder="1" applyAlignment="1" applyProtection="1">
      <alignment horizontal="center" vertical="center"/>
    </xf>
    <xf numFmtId="165" fontId="34" fillId="11" borderId="66" xfId="1" applyNumberFormat="1" applyFont="1" applyFill="1" applyBorder="1" applyAlignment="1" applyProtection="1">
      <alignment horizontal="center" vertical="center"/>
    </xf>
    <xf numFmtId="165" fontId="34" fillId="11" borderId="67" xfId="1" applyNumberFormat="1" applyFont="1" applyFill="1" applyBorder="1" applyAlignment="1" applyProtection="1">
      <alignment horizontal="center" vertical="center"/>
    </xf>
    <xf numFmtId="170" fontId="9" fillId="21" borderId="1" xfId="2" applyNumberFormat="1" applyFont="1" applyFill="1" applyBorder="1" applyAlignment="1" applyProtection="1">
      <alignment horizontal="center" vertical="center"/>
      <protection locked="0"/>
    </xf>
    <xf numFmtId="165" fontId="34" fillId="11" borderId="68" xfId="1" applyNumberFormat="1" applyFont="1" applyFill="1" applyBorder="1" applyAlignment="1" applyProtection="1">
      <alignment horizontal="center" vertical="center"/>
    </xf>
    <xf numFmtId="175" fontId="42" fillId="13" borderId="1" xfId="1" applyNumberFormat="1" applyFont="1" applyFill="1" applyBorder="1" applyAlignment="1" applyProtection="1">
      <alignment horizontal="center" vertical="center" shrinkToFit="1"/>
    </xf>
    <xf numFmtId="0" fontId="15" fillId="3" borderId="13" xfId="0" applyFont="1" applyFill="1" applyBorder="1" applyAlignment="1" applyProtection="1">
      <alignment horizontal="left" vertical="center" indent="1"/>
    </xf>
    <xf numFmtId="0" fontId="21" fillId="3" borderId="15" xfId="3" applyFont="1" applyFill="1" applyBorder="1" applyAlignment="1" applyProtection="1">
      <alignment horizontal="right" vertical="center" wrapText="1"/>
    </xf>
    <xf numFmtId="0" fontId="16" fillId="3" borderId="25" xfId="0" applyFont="1" applyFill="1" applyBorder="1" applyAlignment="1" applyProtection="1">
      <alignment horizontal="left" vertical="center" wrapText="1" indent="1"/>
    </xf>
    <xf numFmtId="0" fontId="16" fillId="3" borderId="41" xfId="0" applyFont="1" applyFill="1" applyBorder="1" applyAlignment="1" applyProtection="1">
      <alignment horizontal="left" vertical="center" wrapText="1" indent="1"/>
    </xf>
    <xf numFmtId="0" fontId="16" fillId="3" borderId="42" xfId="0" applyFont="1" applyFill="1" applyBorder="1" applyAlignment="1" applyProtection="1">
      <alignment horizontal="left" vertical="center" wrapText="1" indent="1"/>
    </xf>
    <xf numFmtId="0" fontId="16" fillId="3" borderId="26" xfId="0" applyFont="1" applyFill="1" applyBorder="1" applyAlignment="1" applyProtection="1">
      <alignment horizontal="left" vertical="center" wrapText="1" indent="1"/>
    </xf>
    <xf numFmtId="0" fontId="16" fillId="3" borderId="43" xfId="0" applyFont="1" applyFill="1" applyBorder="1" applyAlignment="1" applyProtection="1">
      <alignment horizontal="left" vertical="center" wrapText="1" indent="1"/>
    </xf>
    <xf numFmtId="0" fontId="21" fillId="3" borderId="7" xfId="3" applyFont="1" applyFill="1" applyBorder="1" applyAlignment="1" applyProtection="1">
      <alignment vertical="center" wrapText="1"/>
    </xf>
    <xf numFmtId="0" fontId="21" fillId="3" borderId="7" xfId="3" applyFont="1" applyFill="1" applyBorder="1" applyAlignment="1" applyProtection="1">
      <alignment horizontal="right" vertical="center" wrapText="1"/>
    </xf>
    <xf numFmtId="0" fontId="12" fillId="3" borderId="53" xfId="0" applyFont="1" applyFill="1" applyBorder="1" applyAlignment="1" applyProtection="1">
      <alignment horizontal="center" vertical="center" wrapText="1"/>
    </xf>
    <xf numFmtId="0" fontId="12" fillId="5" borderId="53" xfId="0" applyFont="1" applyFill="1" applyBorder="1" applyAlignment="1" applyProtection="1">
      <alignment horizontal="center" vertical="center" wrapText="1"/>
    </xf>
    <xf numFmtId="0" fontId="12" fillId="3" borderId="52" xfId="0" applyFont="1" applyFill="1" applyBorder="1" applyAlignment="1" applyProtection="1">
      <alignment horizontal="center" vertical="center" wrapText="1"/>
    </xf>
    <xf numFmtId="0" fontId="12" fillId="5" borderId="52" xfId="0" applyFont="1" applyFill="1" applyBorder="1" applyAlignment="1" applyProtection="1">
      <alignment horizontal="center" vertical="center" wrapText="1"/>
    </xf>
    <xf numFmtId="0" fontId="12" fillId="5" borderId="50" xfId="0" applyFont="1" applyFill="1" applyBorder="1" applyAlignment="1" applyProtection="1">
      <alignment horizontal="center" vertical="center" wrapText="1"/>
    </xf>
    <xf numFmtId="2" fontId="68" fillId="10" borderId="22" xfId="3" applyNumberFormat="1" applyFont="1" applyFill="1" applyBorder="1" applyAlignment="1" applyProtection="1">
      <alignment horizontal="center" vertical="center"/>
    </xf>
    <xf numFmtId="2" fontId="68" fillId="10" borderId="13" xfId="3" applyNumberFormat="1" applyFont="1" applyFill="1" applyBorder="1" applyAlignment="1" applyProtection="1">
      <alignment horizontal="center" vertical="center"/>
    </xf>
    <xf numFmtId="2" fontId="68" fillId="5" borderId="22" xfId="3" applyNumberFormat="1" applyFont="1" applyFill="1" applyBorder="1" applyAlignment="1" applyProtection="1">
      <alignment horizontal="center" vertical="center"/>
    </xf>
    <xf numFmtId="2" fontId="68" fillId="5" borderId="13" xfId="3" applyNumberFormat="1" applyFont="1" applyFill="1" applyBorder="1" applyAlignment="1" applyProtection="1">
      <alignment horizontal="center" vertical="center"/>
    </xf>
    <xf numFmtId="2" fontId="68" fillId="5" borderId="4" xfId="3" applyNumberFormat="1" applyFont="1" applyFill="1" applyBorder="1" applyAlignment="1" applyProtection="1">
      <alignment horizontal="center" vertical="center"/>
    </xf>
    <xf numFmtId="3" fontId="68" fillId="10" borderId="22" xfId="0" applyNumberFormat="1" applyFont="1" applyFill="1" applyBorder="1" applyAlignment="1" applyProtection="1">
      <alignment horizontal="center" vertical="center"/>
    </xf>
    <xf numFmtId="3" fontId="68" fillId="10" borderId="13" xfId="0" applyNumberFormat="1" applyFont="1" applyFill="1" applyBorder="1" applyAlignment="1" applyProtection="1">
      <alignment horizontal="center" vertical="center"/>
    </xf>
    <xf numFmtId="3" fontId="68" fillId="5" borderId="22" xfId="0" applyNumberFormat="1" applyFont="1" applyFill="1" applyBorder="1" applyAlignment="1" applyProtection="1">
      <alignment horizontal="center" vertical="center"/>
    </xf>
    <xf numFmtId="3" fontId="68" fillId="5" borderId="13" xfId="0" applyNumberFormat="1" applyFont="1" applyFill="1" applyBorder="1" applyAlignment="1" applyProtection="1">
      <alignment horizontal="center" vertical="center"/>
    </xf>
    <xf numFmtId="3" fontId="68" fillId="5" borderId="4" xfId="0" applyNumberFormat="1" applyFont="1" applyFill="1" applyBorder="1" applyAlignment="1" applyProtection="1">
      <alignment horizontal="center" vertical="center"/>
    </xf>
    <xf numFmtId="0" fontId="73" fillId="3" borderId="13" xfId="0" applyFont="1" applyFill="1" applyBorder="1" applyAlignment="1" applyProtection="1">
      <alignment horizontal="left" vertical="center" indent="1"/>
    </xf>
    <xf numFmtId="0" fontId="16" fillId="3" borderId="29" xfId="0" applyFont="1" applyFill="1" applyBorder="1" applyAlignment="1" applyProtection="1">
      <alignment horizontal="left" vertical="center" wrapText="1" indent="1"/>
    </xf>
    <xf numFmtId="37" fontId="70" fillId="16" borderId="7" xfId="1" applyNumberFormat="1" applyFont="1" applyFill="1" applyBorder="1" applyAlignment="1" applyProtection="1">
      <alignment horizontal="center" vertical="center" shrinkToFit="1"/>
    </xf>
    <xf numFmtId="170" fontId="70" fillId="16" borderId="7" xfId="2" applyNumberFormat="1" applyFont="1" applyFill="1" applyBorder="1" applyAlignment="1" applyProtection="1">
      <alignment horizontal="center" vertical="center" shrinkToFit="1"/>
    </xf>
    <xf numFmtId="49" fontId="1" fillId="0" borderId="0" xfId="0" applyNumberFormat="1" applyFont="1" applyProtection="1"/>
    <xf numFmtId="0" fontId="1" fillId="0" borderId="0" xfId="0" applyFont="1" applyProtection="1"/>
    <xf numFmtId="49" fontId="1" fillId="0" borderId="0" xfId="0" applyNumberFormat="1" applyFont="1" applyAlignment="1" applyProtection="1">
      <alignment horizontal="left" vertical="center"/>
    </xf>
    <xf numFmtId="165" fontId="34" fillId="11" borderId="66" xfId="1" applyNumberFormat="1" applyFont="1" applyFill="1" applyBorder="1" applyAlignment="1">
      <alignment horizontal="center" vertical="center"/>
    </xf>
    <xf numFmtId="0" fontId="2" fillId="0" borderId="0" xfId="0" applyFont="1"/>
    <xf numFmtId="165" fontId="34" fillId="11" borderId="69" xfId="1" applyNumberFormat="1" applyFont="1" applyFill="1" applyBorder="1" applyAlignment="1">
      <alignment horizontal="center" vertical="center"/>
    </xf>
    <xf numFmtId="171" fontId="50" fillId="5" borderId="1" xfId="0" applyNumberFormat="1" applyFont="1" applyFill="1" applyBorder="1" applyAlignment="1">
      <alignment horizontal="center" vertical="center"/>
    </xf>
    <xf numFmtId="176" fontId="57" fillId="5" borderId="1" xfId="0" applyNumberFormat="1" applyFont="1" applyFill="1" applyBorder="1" applyAlignment="1">
      <alignment horizontal="center" vertical="center"/>
    </xf>
    <xf numFmtId="9" fontId="9" fillId="5" borderId="0" xfId="2" applyFont="1" applyFill="1" applyAlignment="1">
      <alignment horizontal="center" vertical="center"/>
    </xf>
    <xf numFmtId="0" fontId="2" fillId="5" borderId="0" xfId="0" applyFont="1" applyFill="1"/>
    <xf numFmtId="165" fontId="34" fillId="11" borderId="70" xfId="1" applyNumberFormat="1" applyFont="1" applyFill="1" applyBorder="1" applyAlignment="1" applyProtection="1">
      <alignment horizontal="center" vertical="center"/>
    </xf>
    <xf numFmtId="181" fontId="42" fillId="13" borderId="1" xfId="1" applyNumberFormat="1" applyFont="1" applyFill="1" applyBorder="1" applyAlignment="1" applyProtection="1">
      <alignment horizontal="center" vertical="center"/>
    </xf>
    <xf numFmtId="165" fontId="34" fillId="11" borderId="67" xfId="1" applyNumberFormat="1" applyFont="1" applyFill="1" applyBorder="1" applyAlignment="1">
      <alignment horizontal="center" vertical="center"/>
    </xf>
    <xf numFmtId="49" fontId="0" fillId="0" borderId="47" xfId="1" applyNumberFormat="1" applyFont="1" applyBorder="1" applyAlignment="1">
      <alignment vertical="center" wrapText="1"/>
    </xf>
    <xf numFmtId="171" fontId="50" fillId="3" borderId="1" xfId="1" applyNumberFormat="1" applyFont="1" applyFill="1" applyBorder="1" applyAlignment="1">
      <alignment horizontal="center" vertical="center" wrapText="1"/>
    </xf>
    <xf numFmtId="0" fontId="0" fillId="0" borderId="0" xfId="0" applyAlignment="1">
      <alignment horizontal="left" vertical="center"/>
    </xf>
    <xf numFmtId="174" fontId="41" fillId="9" borderId="1" xfId="1" applyNumberFormat="1" applyFont="1" applyFill="1" applyBorder="1" applyAlignment="1" applyProtection="1">
      <alignment horizontal="center" vertical="center" shrinkToFit="1"/>
      <protection locked="0"/>
    </xf>
    <xf numFmtId="3" fontId="41" fillId="6" borderId="21" xfId="3" applyNumberFormat="1" applyFont="1" applyFill="1" applyBorder="1" applyAlignment="1" applyProtection="1">
      <alignment horizontal="center" vertical="center" shrinkToFit="1"/>
      <protection hidden="1"/>
    </xf>
    <xf numFmtId="1" fontId="41" fillId="9" borderId="1" xfId="1" applyNumberFormat="1" applyFont="1" applyFill="1" applyBorder="1" applyAlignment="1" applyProtection="1">
      <alignment horizontal="center" vertical="center" shrinkToFit="1"/>
      <protection locked="0"/>
    </xf>
    <xf numFmtId="170" fontId="41" fillId="9" borderId="1" xfId="2" applyNumberFormat="1" applyFont="1" applyFill="1" applyBorder="1" applyAlignment="1" applyProtection="1">
      <alignment horizontal="center" vertical="center" shrinkToFit="1"/>
      <protection locked="0"/>
    </xf>
    <xf numFmtId="175" fontId="10" fillId="9" borderId="1" xfId="1" applyNumberFormat="1" applyFont="1" applyFill="1" applyBorder="1" applyAlignment="1" applyProtection="1">
      <alignment horizontal="center" vertical="center" shrinkToFit="1"/>
      <protection locked="0"/>
    </xf>
    <xf numFmtId="37" fontId="10" fillId="13" borderId="1" xfId="1" applyNumberFormat="1" applyFont="1" applyFill="1" applyBorder="1" applyAlignment="1" applyProtection="1">
      <alignment horizontal="center" vertical="center" wrapText="1"/>
    </xf>
    <xf numFmtId="165" fontId="67" fillId="5" borderId="31" xfId="1" applyNumberFormat="1" applyFont="1" applyFill="1" applyBorder="1" applyAlignment="1" applyProtection="1">
      <alignment horizontal="right" vertical="center"/>
    </xf>
    <xf numFmtId="168" fontId="67" fillId="5" borderId="31" xfId="1" applyNumberFormat="1" applyFont="1" applyFill="1" applyBorder="1" applyAlignment="1" applyProtection="1">
      <alignment horizontal="right" vertical="center"/>
    </xf>
    <xf numFmtId="164" fontId="69" fillId="10" borderId="44" xfId="1" applyNumberFormat="1" applyFont="1" applyFill="1" applyBorder="1" applyAlignment="1" applyProtection="1">
      <alignment horizontal="right" vertical="center"/>
    </xf>
    <xf numFmtId="164" fontId="67" fillId="10" borderId="31" xfId="1" applyNumberFormat="1" applyFont="1" applyFill="1" applyBorder="1" applyAlignment="1" applyProtection="1">
      <alignment horizontal="right" vertical="center"/>
    </xf>
    <xf numFmtId="164" fontId="67" fillId="5" borderId="44" xfId="1" applyNumberFormat="1" applyFont="1" applyFill="1" applyBorder="1" applyAlignment="1" applyProtection="1">
      <alignment horizontal="right" vertical="center"/>
    </xf>
    <xf numFmtId="164" fontId="67" fillId="5" borderId="31" xfId="1" applyNumberFormat="1" applyFont="1" applyFill="1" applyBorder="1" applyAlignment="1" applyProtection="1">
      <alignment horizontal="right" vertical="center"/>
    </xf>
    <xf numFmtId="164" fontId="67" fillId="10" borderId="44" xfId="1" applyNumberFormat="1" applyFont="1" applyFill="1" applyBorder="1" applyAlignment="1" applyProtection="1">
      <alignment horizontal="right" vertical="center"/>
    </xf>
    <xf numFmtId="164" fontId="67" fillId="4" borderId="44" xfId="1" applyNumberFormat="1" applyFont="1" applyFill="1" applyBorder="1" applyAlignment="1" applyProtection="1">
      <alignment horizontal="right" vertical="center"/>
    </xf>
    <xf numFmtId="164" fontId="67" fillId="4" borderId="31" xfId="1" applyNumberFormat="1" applyFont="1" applyFill="1" applyBorder="1" applyAlignment="1" applyProtection="1">
      <alignment horizontal="right" vertical="center"/>
    </xf>
    <xf numFmtId="164" fontId="69" fillId="5" borderId="46" xfId="1" applyNumberFormat="1" applyFont="1" applyFill="1" applyBorder="1" applyAlignment="1" applyProtection="1">
      <alignment horizontal="right" vertical="center"/>
    </xf>
    <xf numFmtId="165" fontId="69" fillId="10" borderId="44" xfId="1" applyNumberFormat="1" applyFont="1" applyFill="1" applyBorder="1" applyAlignment="1" applyProtection="1">
      <alignment horizontal="right" vertical="center" shrinkToFit="1"/>
    </xf>
    <xf numFmtId="165" fontId="67" fillId="10" borderId="31" xfId="1" applyNumberFormat="1" applyFont="1" applyFill="1" applyBorder="1" applyAlignment="1" applyProtection="1">
      <alignment horizontal="right" vertical="center" shrinkToFit="1"/>
    </xf>
    <xf numFmtId="165" fontId="67" fillId="5" borderId="44" xfId="1" applyNumberFormat="1" applyFont="1" applyFill="1" applyBorder="1" applyAlignment="1" applyProtection="1">
      <alignment horizontal="right" vertical="center" shrinkToFit="1"/>
    </xf>
    <xf numFmtId="165" fontId="67" fillId="5" borderId="31" xfId="1" applyNumberFormat="1" applyFont="1" applyFill="1" applyBorder="1" applyAlignment="1" applyProtection="1">
      <alignment horizontal="right" vertical="center" shrinkToFit="1"/>
    </xf>
    <xf numFmtId="165" fontId="67" fillId="10" borderId="44" xfId="1" applyNumberFormat="1" applyFont="1" applyFill="1" applyBorder="1" applyAlignment="1" applyProtection="1">
      <alignment horizontal="right" vertical="center" shrinkToFit="1"/>
    </xf>
    <xf numFmtId="165" fontId="67" fillId="4" borderId="44" xfId="1" applyNumberFormat="1" applyFont="1" applyFill="1" applyBorder="1" applyAlignment="1" applyProtection="1">
      <alignment horizontal="right" vertical="center" shrinkToFit="1"/>
    </xf>
    <xf numFmtId="165" fontId="67" fillId="4" borderId="31" xfId="1" applyNumberFormat="1" applyFont="1" applyFill="1" applyBorder="1" applyAlignment="1" applyProtection="1">
      <alignment horizontal="right" vertical="center" shrinkToFit="1"/>
    </xf>
    <xf numFmtId="165" fontId="69" fillId="5" borderId="46" xfId="1" applyNumberFormat="1" applyFont="1" applyFill="1" applyBorder="1" applyAlignment="1" applyProtection="1">
      <alignment horizontal="right" vertical="center" shrinkToFit="1"/>
    </xf>
    <xf numFmtId="165" fontId="69" fillId="10" borderId="22" xfId="1" applyNumberFormat="1" applyFont="1" applyFill="1" applyBorder="1" applyAlignment="1" applyProtection="1">
      <alignment horizontal="right" vertical="center" shrinkToFit="1"/>
    </xf>
    <xf numFmtId="165" fontId="67" fillId="10" borderId="13" xfId="1" applyNumberFormat="1" applyFont="1" applyFill="1" applyBorder="1" applyAlignment="1" applyProtection="1">
      <alignment horizontal="right" vertical="center" shrinkToFit="1"/>
    </xf>
    <xf numFmtId="165" fontId="67" fillId="5" borderId="22" xfId="1" applyNumberFormat="1" applyFont="1" applyFill="1" applyBorder="1" applyAlignment="1" applyProtection="1">
      <alignment horizontal="right" vertical="center" shrinkToFit="1"/>
    </xf>
    <xf numFmtId="165" fontId="67" fillId="5" borderId="13" xfId="1" applyNumberFormat="1" applyFont="1" applyFill="1" applyBorder="1" applyAlignment="1" applyProtection="1">
      <alignment horizontal="right" vertical="center" shrinkToFit="1"/>
    </xf>
    <xf numFmtId="165" fontId="67" fillId="4" borderId="22" xfId="1" applyNumberFormat="1" applyFont="1" applyFill="1" applyBorder="1" applyAlignment="1" applyProtection="1">
      <alignment horizontal="right" vertical="center" shrinkToFit="1"/>
    </xf>
    <xf numFmtId="165" fontId="67" fillId="4" borderId="13" xfId="1" applyNumberFormat="1" applyFont="1" applyFill="1" applyBorder="1" applyAlignment="1" applyProtection="1">
      <alignment horizontal="right" vertical="center" shrinkToFit="1"/>
    </xf>
    <xf numFmtId="43" fontId="67" fillId="4" borderId="13" xfId="1" applyNumberFormat="1" applyFont="1" applyFill="1" applyBorder="1" applyAlignment="1" applyProtection="1">
      <alignment horizontal="right" vertical="center" shrinkToFit="1"/>
    </xf>
    <xf numFmtId="165" fontId="69" fillId="0" borderId="4" xfId="1" applyNumberFormat="1" applyFont="1" applyBorder="1" applyAlignment="1" applyProtection="1">
      <alignment horizontal="right" vertical="center" shrinkToFit="1"/>
    </xf>
    <xf numFmtId="165" fontId="67" fillId="0" borderId="13" xfId="1" applyNumberFormat="1" applyFont="1" applyFill="1" applyBorder="1" applyAlignment="1" applyProtection="1">
      <alignment horizontal="right" vertical="center"/>
    </xf>
    <xf numFmtId="165" fontId="38" fillId="10" borderId="23" xfId="1" applyNumberFormat="1" applyFont="1" applyFill="1" applyBorder="1" applyAlignment="1" applyProtection="1">
      <alignment horizontal="right" vertical="center" shrinkToFit="1"/>
    </xf>
    <xf numFmtId="165" fontId="23" fillId="10" borderId="15" xfId="1" applyNumberFormat="1" applyFont="1" applyFill="1" applyBorder="1" applyAlignment="1" applyProtection="1">
      <alignment horizontal="right" vertical="center" shrinkToFit="1"/>
    </xf>
    <xf numFmtId="165" fontId="23" fillId="5" borderId="23" xfId="1" applyNumberFormat="1" applyFont="1" applyFill="1" applyBorder="1" applyAlignment="1" applyProtection="1">
      <alignment horizontal="right" vertical="center" shrinkToFit="1"/>
    </xf>
    <xf numFmtId="165" fontId="23" fillId="5" borderId="15" xfId="1" applyNumberFormat="1" applyFont="1" applyFill="1" applyBorder="1" applyAlignment="1" applyProtection="1">
      <alignment horizontal="right" vertical="center" shrinkToFit="1"/>
    </xf>
    <xf numFmtId="165" fontId="23" fillId="10" borderId="23" xfId="1" applyNumberFormat="1" applyFont="1" applyFill="1" applyBorder="1" applyAlignment="1" applyProtection="1">
      <alignment horizontal="right" vertical="center" shrinkToFit="1"/>
    </xf>
    <xf numFmtId="165" fontId="23" fillId="4" borderId="23" xfId="1" applyNumberFormat="1" applyFont="1" applyFill="1" applyBorder="1" applyAlignment="1" applyProtection="1">
      <alignment horizontal="right" vertical="center" shrinkToFit="1"/>
    </xf>
    <xf numFmtId="43" fontId="23" fillId="4" borderId="15" xfId="1" applyNumberFormat="1" applyFont="1" applyFill="1" applyBorder="1" applyAlignment="1" applyProtection="1">
      <alignment horizontal="right" vertical="center" shrinkToFit="1"/>
    </xf>
    <xf numFmtId="165" fontId="38" fillId="0" borderId="45" xfId="1" applyNumberFormat="1" applyFont="1" applyBorder="1" applyAlignment="1" applyProtection="1">
      <alignment horizontal="right" vertical="center" shrinkToFit="1"/>
    </xf>
    <xf numFmtId="165" fontId="23" fillId="0" borderId="15" xfId="1" applyNumberFormat="1" applyFont="1" applyFill="1" applyBorder="1" applyAlignment="1" applyProtection="1">
      <alignment horizontal="right" vertical="center"/>
    </xf>
    <xf numFmtId="165" fontId="69" fillId="10" borderId="21" xfId="1" applyNumberFormat="1" applyFont="1" applyFill="1" applyBorder="1" applyAlignment="1" applyProtection="1">
      <alignment horizontal="right" vertical="center" shrinkToFit="1"/>
    </xf>
    <xf numFmtId="165" fontId="67" fillId="10" borderId="11" xfId="1" applyNumberFormat="1" applyFont="1" applyFill="1" applyBorder="1" applyAlignment="1" applyProtection="1">
      <alignment horizontal="right" vertical="center" shrinkToFit="1"/>
    </xf>
    <xf numFmtId="165" fontId="69" fillId="5" borderId="22" xfId="1" applyNumberFormat="1" applyFont="1" applyFill="1" applyBorder="1" applyAlignment="1" applyProtection="1">
      <alignment horizontal="right" vertical="center" shrinkToFit="1"/>
    </xf>
    <xf numFmtId="165" fontId="69" fillId="5" borderId="13" xfId="1" applyNumberFormat="1" applyFont="1" applyFill="1" applyBorder="1" applyAlignment="1" applyProtection="1">
      <alignment horizontal="right" vertical="center" shrinkToFit="1"/>
    </xf>
    <xf numFmtId="165" fontId="69" fillId="4" borderId="22" xfId="1" applyNumberFormat="1" applyFont="1" applyFill="1" applyBorder="1" applyAlignment="1" applyProtection="1">
      <alignment horizontal="right" vertical="center" shrinkToFit="1"/>
    </xf>
    <xf numFmtId="165" fontId="69" fillId="4" borderId="13" xfId="1" applyNumberFormat="1" applyFont="1" applyFill="1" applyBorder="1" applyAlignment="1" applyProtection="1">
      <alignment horizontal="right" vertical="center" shrinkToFit="1"/>
    </xf>
    <xf numFmtId="165" fontId="38" fillId="4" borderId="23" xfId="1" applyNumberFormat="1" applyFont="1" applyFill="1" applyBorder="1" applyAlignment="1" applyProtection="1">
      <alignment horizontal="right" vertical="center" shrinkToFit="1"/>
    </xf>
    <xf numFmtId="165" fontId="23" fillId="4" borderId="15" xfId="1" applyNumberFormat="1" applyFont="1" applyFill="1" applyBorder="1" applyAlignment="1" applyProtection="1">
      <alignment horizontal="right" vertical="center" shrinkToFit="1"/>
    </xf>
    <xf numFmtId="165" fontId="67" fillId="10" borderId="22" xfId="1" applyNumberFormat="1" applyFont="1" applyFill="1" applyBorder="1" applyAlignment="1" applyProtection="1">
      <alignment horizontal="right" vertical="center" shrinkToFit="1"/>
    </xf>
    <xf numFmtId="43" fontId="67" fillId="10" borderId="13" xfId="1" applyNumberFormat="1" applyFont="1" applyFill="1" applyBorder="1" applyAlignment="1" applyProtection="1">
      <alignment horizontal="right" vertical="center" shrinkToFit="1"/>
    </xf>
    <xf numFmtId="165" fontId="67" fillId="5" borderId="4" xfId="1" applyNumberFormat="1" applyFont="1" applyFill="1" applyBorder="1" applyAlignment="1" applyProtection="1">
      <alignment horizontal="right" vertical="center" shrinkToFit="1"/>
    </xf>
    <xf numFmtId="43" fontId="67" fillId="5" borderId="13" xfId="1" applyNumberFormat="1" applyFont="1" applyFill="1" applyBorder="1" applyAlignment="1" applyProtection="1">
      <alignment horizontal="right" vertical="center"/>
    </xf>
    <xf numFmtId="43" fontId="23" fillId="10" borderId="15" xfId="1" applyNumberFormat="1" applyFont="1" applyFill="1" applyBorder="1" applyAlignment="1" applyProtection="1">
      <alignment horizontal="right" vertical="center" shrinkToFit="1"/>
    </xf>
    <xf numFmtId="43" fontId="23" fillId="5" borderId="23" xfId="1" applyNumberFormat="1" applyFont="1" applyFill="1" applyBorder="1" applyAlignment="1" applyProtection="1">
      <alignment horizontal="right" vertical="center" shrinkToFit="1"/>
    </xf>
    <xf numFmtId="43" fontId="23" fillId="5" borderId="15" xfId="1" applyNumberFormat="1" applyFont="1" applyFill="1" applyBorder="1" applyAlignment="1" applyProtection="1">
      <alignment horizontal="right" vertical="center" shrinkToFit="1"/>
    </xf>
    <xf numFmtId="165" fontId="23" fillId="5" borderId="45" xfId="1" applyNumberFormat="1" applyFont="1" applyFill="1" applyBorder="1" applyAlignment="1" applyProtection="1">
      <alignment horizontal="right" vertical="center" shrinkToFit="1"/>
    </xf>
    <xf numFmtId="43" fontId="23" fillId="5" borderId="15" xfId="1" applyNumberFormat="1" applyFont="1" applyFill="1" applyBorder="1" applyAlignment="1" applyProtection="1">
      <alignment horizontal="right" vertical="center"/>
    </xf>
    <xf numFmtId="165" fontId="69" fillId="5" borderId="4" xfId="1" applyNumberFormat="1" applyFont="1" applyFill="1" applyBorder="1" applyAlignment="1" applyProtection="1">
      <alignment horizontal="right" vertical="center" shrinkToFit="1"/>
    </xf>
    <xf numFmtId="165" fontId="67" fillId="5" borderId="13" xfId="1" applyNumberFormat="1" applyFont="1" applyFill="1" applyBorder="1" applyAlignment="1" applyProtection="1">
      <alignment horizontal="right" vertical="center"/>
    </xf>
    <xf numFmtId="165" fontId="38" fillId="5" borderId="45" xfId="1" applyNumberFormat="1" applyFont="1" applyFill="1" applyBorder="1" applyAlignment="1" applyProtection="1">
      <alignment horizontal="right" vertical="center" shrinkToFit="1"/>
    </xf>
    <xf numFmtId="165" fontId="23" fillId="5" borderId="15" xfId="1" applyNumberFormat="1" applyFont="1" applyFill="1" applyBorder="1" applyAlignment="1" applyProtection="1">
      <alignment horizontal="right" vertical="center"/>
    </xf>
    <xf numFmtId="3" fontId="68" fillId="10" borderId="21" xfId="0" applyNumberFormat="1" applyFont="1" applyFill="1" applyBorder="1" applyAlignment="1" applyProtection="1">
      <alignment horizontal="center" vertical="center" shrinkToFit="1"/>
    </xf>
    <xf numFmtId="3" fontId="68" fillId="10" borderId="11" xfId="0" applyNumberFormat="1" applyFont="1" applyFill="1" applyBorder="1" applyAlignment="1" applyProtection="1">
      <alignment horizontal="center" vertical="center" shrinkToFit="1"/>
    </xf>
    <xf numFmtId="3" fontId="68" fillId="5" borderId="21" xfId="0" applyNumberFormat="1" applyFont="1" applyFill="1" applyBorder="1" applyAlignment="1" applyProtection="1">
      <alignment horizontal="center" vertical="center" shrinkToFit="1"/>
    </xf>
    <xf numFmtId="3" fontId="68" fillId="5" borderId="11" xfId="0" applyNumberFormat="1" applyFont="1" applyFill="1" applyBorder="1" applyAlignment="1" applyProtection="1">
      <alignment horizontal="center" vertical="center" shrinkToFit="1"/>
    </xf>
    <xf numFmtId="3" fontId="68" fillId="5" borderId="40" xfId="0" applyNumberFormat="1" applyFont="1" applyFill="1" applyBorder="1" applyAlignment="1" applyProtection="1">
      <alignment horizontal="center" vertical="center" shrinkToFit="1"/>
    </xf>
    <xf numFmtId="165" fontId="67" fillId="5" borderId="21" xfId="1" applyNumberFormat="1" applyFont="1" applyFill="1" applyBorder="1" applyAlignment="1" applyProtection="1">
      <alignment horizontal="right" vertical="center" shrinkToFit="1"/>
    </xf>
    <xf numFmtId="165" fontId="67" fillId="5" borderId="11" xfId="1" applyNumberFormat="1" applyFont="1" applyFill="1" applyBorder="1" applyAlignment="1" applyProtection="1">
      <alignment horizontal="right" vertical="center" shrinkToFit="1"/>
    </xf>
    <xf numFmtId="165" fontId="67" fillId="10" borderId="21" xfId="1" applyNumberFormat="1" applyFont="1" applyFill="1" applyBorder="1" applyAlignment="1" applyProtection="1">
      <alignment horizontal="right" vertical="center" shrinkToFit="1"/>
    </xf>
    <xf numFmtId="168" fontId="69" fillId="10" borderId="21" xfId="1" applyNumberFormat="1" applyFont="1" applyFill="1" applyBorder="1" applyAlignment="1" applyProtection="1">
      <alignment horizontal="right" vertical="center" shrinkToFit="1"/>
    </xf>
    <xf numFmtId="165" fontId="67" fillId="4" borderId="11" xfId="1" applyNumberFormat="1" applyFont="1" applyFill="1" applyBorder="1" applyAlignment="1" applyProtection="1">
      <alignment horizontal="right" vertical="center" shrinkToFit="1"/>
    </xf>
    <xf numFmtId="168" fontId="69" fillId="5" borderId="40" xfId="1" applyNumberFormat="1" applyFont="1" applyFill="1" applyBorder="1" applyAlignment="1" applyProtection="1">
      <alignment horizontal="right" vertical="center" shrinkToFit="1"/>
    </xf>
    <xf numFmtId="168" fontId="67" fillId="5" borderId="11" xfId="1" applyNumberFormat="1" applyFont="1" applyFill="1" applyBorder="1" applyAlignment="1" applyProtection="1">
      <alignment horizontal="right" vertical="center" shrinkToFit="1"/>
    </xf>
    <xf numFmtId="168" fontId="69" fillId="10" borderId="44" xfId="1" applyNumberFormat="1" applyFont="1" applyFill="1" applyBorder="1" applyAlignment="1" applyProtection="1">
      <alignment horizontal="right" vertical="center" shrinkToFit="1"/>
    </xf>
    <xf numFmtId="168" fontId="69" fillId="5" borderId="46" xfId="1" applyNumberFormat="1" applyFont="1" applyFill="1" applyBorder="1" applyAlignment="1" applyProtection="1">
      <alignment horizontal="right" vertical="center" shrinkToFit="1"/>
    </xf>
    <xf numFmtId="168" fontId="67" fillId="5" borderId="31" xfId="1" applyNumberFormat="1" applyFont="1" applyFill="1" applyBorder="1" applyAlignment="1" applyProtection="1">
      <alignment horizontal="right" vertical="center" shrinkToFit="1"/>
    </xf>
    <xf numFmtId="168" fontId="67" fillId="4" borderId="13" xfId="1" applyNumberFormat="1" applyFont="1" applyFill="1" applyBorder="1" applyAlignment="1" applyProtection="1">
      <alignment horizontal="right" vertical="center" shrinkToFit="1"/>
    </xf>
    <xf numFmtId="168" fontId="69" fillId="5" borderId="4" xfId="1" applyNumberFormat="1" applyFont="1" applyFill="1" applyBorder="1" applyAlignment="1" applyProtection="1">
      <alignment horizontal="right" vertical="center" shrinkToFit="1"/>
    </xf>
    <xf numFmtId="168" fontId="67" fillId="5" borderId="13" xfId="1" applyNumberFormat="1" applyFont="1" applyFill="1" applyBorder="1" applyAlignment="1" applyProtection="1">
      <alignment horizontal="right" vertical="center" shrinkToFit="1"/>
    </xf>
    <xf numFmtId="168" fontId="23" fillId="4" borderId="15" xfId="1" applyNumberFormat="1" applyFont="1" applyFill="1" applyBorder="1" applyAlignment="1" applyProtection="1">
      <alignment horizontal="right" vertical="center" shrinkToFit="1"/>
    </xf>
    <xf numFmtId="168" fontId="38" fillId="5" borderId="45" xfId="1" applyNumberFormat="1" applyFont="1" applyFill="1" applyBorder="1" applyAlignment="1" applyProtection="1">
      <alignment horizontal="right" vertical="center" shrinkToFit="1"/>
    </xf>
    <xf numFmtId="168" fontId="23" fillId="5" borderId="15" xfId="1" applyNumberFormat="1" applyFont="1" applyFill="1" applyBorder="1" applyAlignment="1" applyProtection="1">
      <alignment horizontal="right" vertical="center" shrinkToFit="1"/>
    </xf>
    <xf numFmtId="168" fontId="67" fillId="23" borderId="21" xfId="1" applyNumberFormat="1" applyFont="1" applyFill="1" applyBorder="1" applyAlignment="1" applyProtection="1">
      <alignment horizontal="right" vertical="center" shrinkToFit="1"/>
      <protection locked="0"/>
    </xf>
    <xf numFmtId="165" fontId="67" fillId="23" borderId="21" xfId="1" applyNumberFormat="1" applyFont="1" applyFill="1" applyBorder="1" applyAlignment="1" applyProtection="1">
      <alignment horizontal="right" vertical="center" shrinkToFit="1"/>
      <protection locked="0"/>
    </xf>
    <xf numFmtId="165" fontId="67" fillId="5" borderId="40" xfId="1" applyNumberFormat="1" applyFont="1" applyFill="1" applyBorder="1" applyAlignment="1" applyProtection="1">
      <alignment horizontal="right" vertical="center" shrinkToFit="1"/>
    </xf>
    <xf numFmtId="168" fontId="67" fillId="10" borderId="44" xfId="1" applyNumberFormat="1" applyFont="1" applyFill="1" applyBorder="1" applyAlignment="1" applyProtection="1">
      <alignment horizontal="right" vertical="center" shrinkToFit="1"/>
    </xf>
    <xf numFmtId="165" fontId="67" fillId="5" borderId="46" xfId="1" applyNumberFormat="1" applyFont="1" applyFill="1" applyBorder="1" applyAlignment="1" applyProtection="1">
      <alignment horizontal="right" vertical="center" shrinkToFit="1"/>
    </xf>
    <xf numFmtId="0" fontId="84" fillId="0" borderId="0" xfId="0" applyFont="1" applyProtection="1"/>
    <xf numFmtId="0" fontId="18" fillId="0" borderId="0" xfId="0" applyFont="1" applyProtection="1"/>
    <xf numFmtId="0" fontId="9" fillId="0" borderId="0" xfId="0" applyFont="1" applyProtection="1"/>
    <xf numFmtId="0" fontId="86" fillId="0" borderId="0" xfId="4" applyFont="1"/>
    <xf numFmtId="49" fontId="32" fillId="0" borderId="0" xfId="1" applyNumberFormat="1" applyFont="1" applyFill="1" applyAlignment="1" applyProtection="1">
      <alignment horizontal="left" vertical="center"/>
    </xf>
    <xf numFmtId="49" fontId="2" fillId="0" borderId="0" xfId="0" applyNumberFormat="1" applyFont="1"/>
    <xf numFmtId="165" fontId="34" fillId="11" borderId="71" xfId="1" applyNumberFormat="1" applyFont="1" applyFill="1" applyBorder="1" applyAlignment="1" applyProtection="1">
      <alignment horizontal="center" vertical="center"/>
    </xf>
    <xf numFmtId="0" fontId="2" fillId="3" borderId="1" xfId="0" applyFont="1" applyFill="1" applyBorder="1"/>
    <xf numFmtId="166" fontId="10" fillId="5" borderId="0" xfId="3" applyNumberFormat="1" applyFont="1" applyFill="1" applyAlignment="1">
      <alignment vertical="center" wrapText="1"/>
    </xf>
    <xf numFmtId="0" fontId="92" fillId="0" borderId="0" xfId="0" applyFont="1" applyAlignment="1">
      <alignment vertical="center" wrapText="1"/>
    </xf>
    <xf numFmtId="170" fontId="42" fillId="7" borderId="51" xfId="2" applyNumberFormat="1" applyFont="1" applyFill="1" applyBorder="1" applyAlignment="1" applyProtection="1">
      <alignment horizontal="center" vertical="center"/>
    </xf>
    <xf numFmtId="170" fontId="42" fillId="0" borderId="0" xfId="2" applyNumberFormat="1" applyFont="1" applyFill="1" applyBorder="1" applyAlignment="1" applyProtection="1">
      <alignment vertical="center"/>
      <protection locked="0"/>
    </xf>
    <xf numFmtId="10" fontId="29" fillId="5" borderId="0" xfId="2" applyNumberFormat="1" applyFont="1" applyFill="1" applyAlignment="1">
      <alignment vertical="center"/>
    </xf>
    <xf numFmtId="182" fontId="93" fillId="6" borderId="22" xfId="3" applyNumberFormat="1" applyFont="1" applyFill="1" applyBorder="1" applyAlignment="1" applyProtection="1">
      <alignment horizontal="center" vertical="center"/>
      <protection hidden="1"/>
    </xf>
    <xf numFmtId="3" fontId="53" fillId="3" borderId="1" xfId="2" applyNumberFormat="1" applyFont="1" applyFill="1" applyBorder="1" applyAlignment="1" applyProtection="1">
      <alignment horizontal="center" vertical="center"/>
    </xf>
    <xf numFmtId="175" fontId="10" fillId="3" borderId="1" xfId="1" applyNumberFormat="1" applyFont="1" applyFill="1" applyBorder="1" applyAlignment="1" applyProtection="1">
      <alignment horizontal="center" vertical="center" shrinkToFit="1"/>
    </xf>
    <xf numFmtId="0" fontId="94" fillId="3" borderId="42" xfId="0" applyFont="1" applyFill="1" applyBorder="1" applyAlignment="1" applyProtection="1">
      <alignment horizontal="left" vertical="center" wrapText="1" indent="1"/>
    </xf>
    <xf numFmtId="165" fontId="34" fillId="11" borderId="72" xfId="1" applyNumberFormat="1" applyFont="1" applyFill="1" applyBorder="1" applyAlignment="1" applyProtection="1">
      <alignment horizontal="center" vertical="center"/>
    </xf>
    <xf numFmtId="165" fontId="34" fillId="11" borderId="73" xfId="1" applyNumberFormat="1" applyFont="1" applyFill="1" applyBorder="1" applyAlignment="1">
      <alignment horizontal="center" vertical="center"/>
    </xf>
    <xf numFmtId="3" fontId="41" fillId="6" borderId="1" xfId="3" applyNumberFormat="1" applyFont="1" applyFill="1" applyBorder="1" applyAlignment="1" applyProtection="1">
      <alignment horizontal="center" vertical="center"/>
      <protection hidden="1"/>
    </xf>
    <xf numFmtId="49" fontId="32" fillId="0" borderId="0" xfId="0" applyNumberFormat="1" applyFont="1"/>
    <xf numFmtId="0" fontId="32" fillId="0" borderId="0" xfId="0" applyFont="1" applyBorder="1" applyProtection="1"/>
    <xf numFmtId="0" fontId="32" fillId="0" borderId="0" xfId="0" applyFont="1" applyProtection="1"/>
    <xf numFmtId="49" fontId="32" fillId="0" borderId="0" xfId="0" applyNumberFormat="1" applyFont="1" applyProtection="1"/>
    <xf numFmtId="166" fontId="36" fillId="13" borderId="2" xfId="3" applyNumberFormat="1" applyFont="1" applyFill="1" applyBorder="1" applyAlignment="1" applyProtection="1">
      <alignment horizontal="left" vertical="center" wrapText="1"/>
    </xf>
    <xf numFmtId="166" fontId="36" fillId="13" borderId="4" xfId="3" applyNumberFormat="1" applyFont="1" applyFill="1" applyBorder="1" applyAlignment="1" applyProtection="1">
      <alignment horizontal="left" vertical="center" wrapText="1"/>
    </xf>
    <xf numFmtId="49" fontId="32" fillId="0" borderId="47" xfId="1" applyNumberFormat="1" applyFont="1" applyBorder="1" applyAlignment="1">
      <alignment horizontal="left" vertical="center" wrapText="1"/>
    </xf>
    <xf numFmtId="49" fontId="32" fillId="0" borderId="0" xfId="1" applyNumberFormat="1" applyFont="1" applyAlignment="1">
      <alignment horizontal="left" vertical="center" wrapText="1"/>
    </xf>
    <xf numFmtId="0" fontId="33" fillId="9" borderId="0" xfId="0" applyFont="1" applyFill="1" applyAlignment="1" applyProtection="1">
      <alignment horizontal="left" vertical="center"/>
    </xf>
    <xf numFmtId="165" fontId="34" fillId="12" borderId="0" xfId="1" applyNumberFormat="1" applyFont="1" applyFill="1" applyAlignment="1" applyProtection="1">
      <alignment horizontal="left" vertical="center"/>
    </xf>
    <xf numFmtId="166" fontId="40" fillId="12" borderId="59" xfId="3" applyNumberFormat="1" applyFont="1" applyFill="1" applyBorder="1" applyAlignment="1" applyProtection="1">
      <alignment horizontal="center" vertical="center" wrapText="1"/>
    </xf>
    <xf numFmtId="166" fontId="40" fillId="12" borderId="62" xfId="3" applyNumberFormat="1" applyFont="1" applyFill="1" applyBorder="1" applyAlignment="1" applyProtection="1">
      <alignment horizontal="center" vertical="center" wrapText="1"/>
    </xf>
    <xf numFmtId="166" fontId="40" fillId="12" borderId="60" xfId="3" applyNumberFormat="1" applyFont="1" applyFill="1" applyBorder="1" applyAlignment="1" applyProtection="1">
      <alignment horizontal="center" vertical="center" wrapText="1"/>
    </xf>
    <xf numFmtId="166" fontId="40" fillId="12" borderId="56" xfId="3" applyNumberFormat="1" applyFont="1" applyFill="1" applyBorder="1" applyAlignment="1" applyProtection="1">
      <alignment horizontal="center" vertical="center" wrapText="1"/>
    </xf>
    <xf numFmtId="166" fontId="40" fillId="12" borderId="61" xfId="3" applyNumberFormat="1" applyFont="1" applyFill="1" applyBorder="1" applyAlignment="1" applyProtection="1">
      <alignment horizontal="center" vertical="center" wrapText="1"/>
    </xf>
    <xf numFmtId="166" fontId="40" fillId="12" borderId="63" xfId="3" applyNumberFormat="1" applyFont="1" applyFill="1" applyBorder="1" applyAlignment="1" applyProtection="1">
      <alignment horizontal="center" vertical="center" wrapText="1"/>
    </xf>
    <xf numFmtId="49" fontId="32" fillId="0" borderId="51" xfId="1" applyNumberFormat="1" applyFont="1" applyFill="1" applyBorder="1" applyAlignment="1" applyProtection="1">
      <alignment horizontal="left" vertical="center" wrapText="1"/>
    </xf>
    <xf numFmtId="49" fontId="32" fillId="0" borderId="47" xfId="1" applyNumberFormat="1" applyFont="1" applyFill="1" applyBorder="1" applyAlignment="1" applyProtection="1">
      <alignment horizontal="left" vertical="center" wrapText="1"/>
    </xf>
    <xf numFmtId="165" fontId="33" fillId="3" borderId="0" xfId="1" applyNumberFormat="1" applyFont="1" applyFill="1" applyAlignment="1" applyProtection="1">
      <alignment horizontal="left" vertical="center"/>
    </xf>
    <xf numFmtId="49" fontId="32" fillId="0" borderId="0" xfId="1" applyNumberFormat="1" applyFont="1" applyFill="1" applyBorder="1" applyAlignment="1" applyProtection="1">
      <alignment horizontal="left" vertical="center" wrapText="1"/>
    </xf>
    <xf numFmtId="165" fontId="39" fillId="9" borderId="2" xfId="1" applyNumberFormat="1" applyFont="1" applyFill="1" applyBorder="1" applyAlignment="1" applyProtection="1">
      <alignment horizontal="center" vertical="center"/>
      <protection locked="0"/>
    </xf>
    <xf numFmtId="165" fontId="39" fillId="9" borderId="4" xfId="1" applyNumberFormat="1" applyFont="1" applyFill="1" applyBorder="1" applyAlignment="1" applyProtection="1">
      <alignment horizontal="center" vertical="center"/>
      <protection locked="0"/>
    </xf>
    <xf numFmtId="0" fontId="32" fillId="0" borderId="47" xfId="0" applyFont="1" applyBorder="1" applyAlignment="1">
      <alignment horizontal="left" wrapText="1"/>
    </xf>
    <xf numFmtId="0" fontId="32" fillId="0" borderId="0" xfId="0" applyFont="1" applyAlignment="1">
      <alignment horizontal="left" wrapText="1"/>
    </xf>
    <xf numFmtId="49" fontId="32" fillId="0" borderId="0" xfId="1" applyNumberFormat="1" applyFont="1" applyFill="1" applyAlignment="1" applyProtection="1">
      <alignment horizontal="left" vertical="center" wrapText="1"/>
    </xf>
    <xf numFmtId="49" fontId="32" fillId="0" borderId="0" xfId="0" applyNumberFormat="1" applyFont="1" applyBorder="1" applyAlignment="1" applyProtection="1">
      <alignment horizontal="left" vertical="center" wrapText="1"/>
    </xf>
    <xf numFmtId="182" fontId="88" fillId="6" borderId="2" xfId="3" applyNumberFormat="1" applyFont="1" applyFill="1" applyBorder="1" applyAlignment="1" applyProtection="1">
      <alignment horizontal="center" vertical="center"/>
      <protection hidden="1"/>
    </xf>
    <xf numFmtId="182" fontId="88" fillId="6" borderId="4" xfId="3" applyNumberFormat="1" applyFont="1" applyFill="1" applyBorder="1" applyAlignment="1" applyProtection="1">
      <alignment horizontal="center" vertical="center"/>
      <protection hidden="1"/>
    </xf>
    <xf numFmtId="166" fontId="89" fillId="5" borderId="47" xfId="3" applyNumberFormat="1" applyFont="1" applyFill="1" applyBorder="1" applyAlignment="1">
      <alignment horizontal="left" vertical="center" wrapText="1"/>
    </xf>
    <xf numFmtId="166" fontId="89" fillId="5" borderId="0" xfId="3" applyNumberFormat="1" applyFont="1" applyFill="1" applyAlignment="1">
      <alignment horizontal="left" vertical="center" wrapText="1"/>
    </xf>
    <xf numFmtId="165" fontId="91" fillId="3" borderId="1" xfId="1" applyNumberFormat="1" applyFont="1" applyFill="1" applyBorder="1" applyAlignment="1" applyProtection="1">
      <alignment horizontal="right" vertical="center"/>
    </xf>
    <xf numFmtId="165" fontId="32" fillId="0" borderId="0" xfId="1" applyNumberFormat="1" applyFont="1" applyFill="1" applyBorder="1" applyAlignment="1" applyProtection="1">
      <alignment horizontal="left" vertical="center" wrapText="1"/>
    </xf>
    <xf numFmtId="165" fontId="32" fillId="0" borderId="0" xfId="1" applyNumberFormat="1" applyFont="1" applyFill="1" applyAlignment="1" applyProtection="1">
      <alignment horizontal="left" vertical="center" wrapText="1"/>
    </xf>
    <xf numFmtId="49" fontId="58" fillId="0" borderId="47" xfId="1" applyNumberFormat="1" applyFont="1" applyFill="1" applyBorder="1" applyAlignment="1" applyProtection="1">
      <alignment horizontal="left" vertical="center" wrapText="1"/>
    </xf>
    <xf numFmtId="49" fontId="58" fillId="0" borderId="0" xfId="1" applyNumberFormat="1" applyFont="1" applyFill="1" applyBorder="1" applyAlignment="1" applyProtection="1">
      <alignment horizontal="left" vertical="center" wrapText="1"/>
    </xf>
    <xf numFmtId="49" fontId="43" fillId="0" borderId="47" xfId="1" applyNumberFormat="1" applyFont="1" applyFill="1" applyBorder="1" applyAlignment="1" applyProtection="1">
      <alignment horizontal="left" vertical="center" wrapText="1"/>
    </xf>
    <xf numFmtId="182" fontId="88" fillId="6" borderId="50" xfId="3" applyNumberFormat="1" applyFont="1" applyFill="1" applyBorder="1" applyAlignment="1" applyProtection="1">
      <alignment horizontal="center" vertical="center"/>
      <protection hidden="1"/>
    </xf>
    <xf numFmtId="166" fontId="36" fillId="13" borderId="1" xfId="3" applyNumberFormat="1" applyFont="1" applyFill="1" applyBorder="1" applyAlignment="1" applyProtection="1">
      <alignment vertical="center" wrapText="1"/>
    </xf>
    <xf numFmtId="166" fontId="36" fillId="13" borderId="1" xfId="3" applyNumberFormat="1" applyFont="1" applyFill="1" applyBorder="1" applyAlignment="1" applyProtection="1">
      <alignment horizontal="left" vertical="center" wrapText="1"/>
    </xf>
    <xf numFmtId="49" fontId="32" fillId="0" borderId="2" xfId="1" applyNumberFormat="1" applyFont="1" applyFill="1" applyBorder="1" applyAlignment="1" applyProtection="1">
      <alignment horizontal="left" vertical="center" wrapText="1"/>
    </xf>
    <xf numFmtId="49" fontId="32" fillId="0" borderId="5" xfId="1" applyNumberFormat="1" applyFont="1" applyFill="1" applyBorder="1" applyAlignment="1" applyProtection="1">
      <alignment horizontal="left" vertical="center" wrapText="1"/>
    </xf>
    <xf numFmtId="49" fontId="32" fillId="0" borderId="4" xfId="1" applyNumberFormat="1" applyFont="1" applyFill="1" applyBorder="1" applyAlignment="1" applyProtection="1">
      <alignment horizontal="left" vertical="center" wrapText="1"/>
    </xf>
    <xf numFmtId="49" fontId="43" fillId="3" borderId="2" xfId="1" applyNumberFormat="1" applyFont="1" applyFill="1" applyBorder="1" applyAlignment="1" applyProtection="1">
      <alignment horizontal="left" vertical="center" wrapText="1"/>
    </xf>
    <xf numFmtId="49" fontId="43" fillId="3" borderId="5" xfId="1" applyNumberFormat="1" applyFont="1" applyFill="1" applyBorder="1" applyAlignment="1" applyProtection="1">
      <alignment horizontal="left" vertical="center" wrapText="1"/>
    </xf>
    <xf numFmtId="49" fontId="43" fillId="3" borderId="4" xfId="1" applyNumberFormat="1" applyFont="1" applyFill="1" applyBorder="1" applyAlignment="1" applyProtection="1">
      <alignment horizontal="left" vertical="center" wrapText="1"/>
    </xf>
    <xf numFmtId="49" fontId="32" fillId="0" borderId="2" xfId="1" applyNumberFormat="1" applyFont="1" applyBorder="1" applyAlignment="1">
      <alignment horizontal="left" vertical="center" wrapText="1"/>
    </xf>
    <xf numFmtId="49" fontId="32" fillId="0" borderId="5" xfId="1" applyNumberFormat="1" applyFont="1" applyBorder="1" applyAlignment="1">
      <alignment horizontal="left" vertical="center" wrapText="1"/>
    </xf>
    <xf numFmtId="49" fontId="32" fillId="0" borderId="4" xfId="1" applyNumberFormat="1" applyFont="1" applyBorder="1" applyAlignment="1">
      <alignment horizontal="left" vertical="center" wrapText="1"/>
    </xf>
    <xf numFmtId="0" fontId="45" fillId="15" borderId="1" xfId="0" applyFont="1" applyFill="1" applyBorder="1" applyAlignment="1" applyProtection="1">
      <alignment vertical="center" wrapText="1"/>
    </xf>
    <xf numFmtId="0" fontId="45" fillId="15" borderId="1" xfId="0" applyFont="1" applyFill="1" applyBorder="1" applyAlignment="1">
      <alignment vertical="center" wrapText="1"/>
    </xf>
    <xf numFmtId="166" fontId="46" fillId="14" borderId="1" xfId="3" applyNumberFormat="1" applyFont="1" applyFill="1" applyBorder="1" applyAlignment="1">
      <alignment vertical="center" wrapText="1"/>
    </xf>
    <xf numFmtId="169" fontId="41" fillId="9" borderId="1" xfId="1" applyNumberFormat="1" applyFont="1" applyFill="1" applyBorder="1" applyAlignment="1" applyProtection="1">
      <alignment horizontal="center" vertical="center"/>
      <protection locked="0"/>
    </xf>
    <xf numFmtId="9" fontId="41" fillId="9" borderId="1" xfId="2" applyFont="1" applyFill="1" applyBorder="1" applyAlignment="1" applyProtection="1">
      <alignment horizontal="center" vertical="center"/>
      <protection locked="0"/>
    </xf>
    <xf numFmtId="2" fontId="61" fillId="14" borderId="1" xfId="3" applyNumberFormat="1" applyFont="1" applyFill="1" applyBorder="1" applyAlignment="1">
      <alignment horizontal="center" vertical="center" wrapText="1"/>
    </xf>
    <xf numFmtId="165" fontId="44" fillId="14" borderId="2" xfId="0" applyNumberFormat="1" applyFont="1" applyFill="1" applyBorder="1" applyAlignment="1" applyProtection="1">
      <alignment vertical="center"/>
    </xf>
    <xf numFmtId="165" fontId="44" fillId="14" borderId="4" xfId="0" applyNumberFormat="1" applyFont="1" applyFill="1" applyBorder="1" applyAlignment="1" applyProtection="1">
      <alignment vertical="center"/>
    </xf>
    <xf numFmtId="165" fontId="44" fillId="14" borderId="74" xfId="0" applyNumberFormat="1" applyFont="1" applyFill="1" applyBorder="1" applyAlignment="1" applyProtection="1">
      <alignment horizontal="left" vertical="center"/>
    </xf>
    <xf numFmtId="165" fontId="44" fillId="14" borderId="75" xfId="0" applyNumberFormat="1" applyFont="1" applyFill="1" applyBorder="1" applyAlignment="1" applyProtection="1">
      <alignment horizontal="left" vertical="center"/>
    </xf>
    <xf numFmtId="165" fontId="44" fillId="14" borderId="46" xfId="0" applyNumberFormat="1" applyFont="1" applyFill="1" applyBorder="1" applyAlignment="1" applyProtection="1">
      <alignment horizontal="left" vertical="center"/>
    </xf>
    <xf numFmtId="166" fontId="36" fillId="14" borderId="2" xfId="3" applyNumberFormat="1" applyFont="1" applyFill="1" applyBorder="1" applyAlignment="1" applyProtection="1">
      <alignment horizontal="left" vertical="center" wrapText="1"/>
    </xf>
    <xf numFmtId="166" fontId="36" fillId="14" borderId="4" xfId="3" applyNumberFormat="1" applyFont="1" applyFill="1" applyBorder="1" applyAlignment="1" applyProtection="1">
      <alignment horizontal="left" vertical="center" wrapText="1"/>
    </xf>
    <xf numFmtId="165" fontId="44" fillId="9" borderId="2" xfId="0" applyNumberFormat="1" applyFont="1" applyFill="1" applyBorder="1" applyAlignment="1" applyProtection="1">
      <alignment horizontal="center" vertical="center"/>
      <protection locked="0"/>
    </xf>
    <xf numFmtId="165" fontId="44" fillId="9" borderId="4" xfId="0" applyNumberFormat="1" applyFont="1" applyFill="1" applyBorder="1" applyAlignment="1" applyProtection="1">
      <alignment horizontal="center" vertical="center"/>
      <protection locked="0"/>
    </xf>
    <xf numFmtId="0" fontId="45" fillId="15" borderId="2" xfId="0" applyFont="1" applyFill="1" applyBorder="1" applyAlignment="1" applyProtection="1">
      <alignment vertical="center" wrapText="1"/>
    </xf>
    <xf numFmtId="0" fontId="45" fillId="15" borderId="5" xfId="0" applyFont="1" applyFill="1" applyBorder="1" applyAlignment="1" applyProtection="1">
      <alignment vertical="center" wrapText="1"/>
    </xf>
    <xf numFmtId="0" fontId="45" fillId="15" borderId="4" xfId="0" applyFont="1" applyFill="1" applyBorder="1" applyAlignment="1" applyProtection="1">
      <alignment vertical="center" wrapText="1"/>
    </xf>
    <xf numFmtId="166" fontId="36" fillId="14" borderId="2" xfId="3" applyNumberFormat="1" applyFont="1" applyFill="1" applyBorder="1" applyAlignment="1">
      <alignment horizontal="left" vertical="center" wrapText="1"/>
    </xf>
    <xf numFmtId="166" fontId="36" fillId="14" borderId="4" xfId="3" applyNumberFormat="1" applyFont="1" applyFill="1" applyBorder="1" applyAlignment="1">
      <alignment horizontal="left" vertical="center" wrapText="1"/>
    </xf>
    <xf numFmtId="166" fontId="46" fillId="14" borderId="2" xfId="3" applyNumberFormat="1" applyFont="1" applyFill="1" applyBorder="1" applyAlignment="1">
      <alignment horizontal="right" vertical="center" wrapText="1"/>
    </xf>
    <xf numFmtId="166" fontId="46" fillId="14" borderId="4" xfId="3" applyNumberFormat="1" applyFont="1" applyFill="1" applyBorder="1" applyAlignment="1">
      <alignment horizontal="right" vertical="center" wrapText="1"/>
    </xf>
    <xf numFmtId="166" fontId="36" fillId="15" borderId="2" xfId="3" applyNumberFormat="1" applyFont="1" applyFill="1" applyBorder="1" applyAlignment="1" applyProtection="1">
      <alignment horizontal="left" vertical="center" wrapText="1"/>
    </xf>
    <xf numFmtId="166" fontId="36" fillId="15" borderId="4" xfId="3" applyNumberFormat="1" applyFont="1" applyFill="1" applyBorder="1" applyAlignment="1" applyProtection="1">
      <alignment horizontal="left" vertical="center" wrapText="1"/>
    </xf>
    <xf numFmtId="172" fontId="44" fillId="9" borderId="1" xfId="0" applyNumberFormat="1" applyFont="1" applyFill="1" applyBorder="1" applyAlignment="1" applyProtection="1">
      <alignment horizontal="center" vertical="center"/>
      <protection locked="0"/>
    </xf>
    <xf numFmtId="0" fontId="45" fillId="15" borderId="1" xfId="0" applyFont="1" applyFill="1" applyBorder="1" applyAlignment="1" applyProtection="1">
      <alignment horizontal="left" vertical="center" wrapText="1"/>
    </xf>
    <xf numFmtId="172" fontId="44" fillId="15" borderId="2" xfId="0" applyNumberFormat="1" applyFont="1" applyFill="1" applyBorder="1" applyAlignment="1" applyProtection="1">
      <alignment horizontal="center" vertical="center"/>
    </xf>
    <xf numFmtId="172" fontId="44" fillId="15" borderId="4" xfId="0" applyNumberFormat="1" applyFont="1" applyFill="1" applyBorder="1" applyAlignment="1" applyProtection="1">
      <alignment horizontal="center" vertical="center"/>
    </xf>
    <xf numFmtId="0" fontId="45" fillId="15" borderId="1" xfId="0" applyFont="1" applyFill="1" applyBorder="1" applyAlignment="1" applyProtection="1">
      <alignment horizontal="left" wrapText="1"/>
    </xf>
    <xf numFmtId="166" fontId="47" fillId="15" borderId="2" xfId="3" applyNumberFormat="1" applyFont="1" applyFill="1" applyBorder="1" applyAlignment="1" applyProtection="1">
      <alignment horizontal="right" vertical="center" wrapText="1"/>
    </xf>
    <xf numFmtId="166" fontId="47" fillId="15" borderId="4" xfId="3" applyNumberFormat="1" applyFont="1" applyFill="1" applyBorder="1" applyAlignment="1" applyProtection="1">
      <alignment horizontal="right" vertical="center" wrapText="1"/>
    </xf>
    <xf numFmtId="172" fontId="44" fillId="15" borderId="1" xfId="0" applyNumberFormat="1" applyFont="1" applyFill="1" applyBorder="1" applyAlignment="1" applyProtection="1">
      <alignment horizontal="center" vertical="center"/>
    </xf>
    <xf numFmtId="166" fontId="47" fillId="15" borderId="1" xfId="3" applyNumberFormat="1" applyFont="1" applyFill="1" applyBorder="1" applyAlignment="1" applyProtection="1">
      <alignment horizontal="right" vertical="center" wrapText="1"/>
    </xf>
    <xf numFmtId="49" fontId="1" fillId="0" borderId="47" xfId="1" applyNumberFormat="1" applyFont="1" applyFill="1" applyBorder="1" applyAlignment="1" applyProtection="1">
      <alignment horizontal="left" vertical="center" wrapText="1"/>
    </xf>
    <xf numFmtId="49" fontId="1" fillId="0" borderId="0" xfId="1" applyNumberFormat="1" applyFont="1" applyFill="1" applyBorder="1" applyAlignment="1" applyProtection="1">
      <alignment horizontal="left" vertical="center" wrapText="1"/>
    </xf>
    <xf numFmtId="166" fontId="36" fillId="15" borderId="5" xfId="3" applyNumberFormat="1" applyFont="1" applyFill="1" applyBorder="1" applyAlignment="1" applyProtection="1">
      <alignment horizontal="left" vertical="center" wrapText="1"/>
    </xf>
    <xf numFmtId="172" fontId="44" fillId="9" borderId="2" xfId="0" applyNumberFormat="1" applyFont="1" applyFill="1" applyBorder="1" applyAlignment="1" applyProtection="1">
      <alignment horizontal="center" vertical="center"/>
      <protection locked="0"/>
    </xf>
    <xf numFmtId="172" fontId="44" fillId="9" borderId="4" xfId="0" applyNumberFormat="1" applyFont="1" applyFill="1" applyBorder="1" applyAlignment="1" applyProtection="1">
      <alignment horizontal="center" vertical="center"/>
      <protection locked="0"/>
    </xf>
    <xf numFmtId="0" fontId="45" fillId="15" borderId="32" xfId="0" applyFont="1" applyFill="1" applyBorder="1" applyAlignment="1" applyProtection="1">
      <alignment horizontal="left" vertical="center" wrapText="1"/>
    </xf>
    <xf numFmtId="0" fontId="58" fillId="15" borderId="1" xfId="0" applyFont="1" applyFill="1" applyBorder="1" applyAlignment="1" applyProtection="1">
      <alignment horizontal="left" vertical="center" wrapText="1"/>
    </xf>
    <xf numFmtId="166" fontId="36" fillId="14" borderId="1" xfId="3" applyNumberFormat="1" applyFont="1" applyFill="1" applyBorder="1" applyAlignment="1" applyProtection="1">
      <alignment horizontal="left" vertical="center" wrapText="1"/>
    </xf>
    <xf numFmtId="0" fontId="45" fillId="14" borderId="1" xfId="0" applyFont="1" applyFill="1" applyBorder="1" applyAlignment="1" applyProtection="1">
      <alignment horizontal="left" wrapText="1"/>
    </xf>
    <xf numFmtId="0" fontId="45" fillId="15" borderId="2" xfId="0" applyFont="1" applyFill="1" applyBorder="1" applyAlignment="1" applyProtection="1">
      <alignment horizontal="left" vertical="center" wrapText="1"/>
    </xf>
    <xf numFmtId="0" fontId="45" fillId="15" borderId="5" xfId="0" applyFont="1" applyFill="1" applyBorder="1" applyAlignment="1" applyProtection="1">
      <alignment horizontal="left" vertical="center" wrapText="1"/>
    </xf>
    <xf numFmtId="0" fontId="45" fillId="15" borderId="4" xfId="0" applyFont="1" applyFill="1" applyBorder="1" applyAlignment="1" applyProtection="1">
      <alignment horizontal="left" vertical="center" wrapText="1"/>
    </xf>
    <xf numFmtId="0" fontId="34" fillId="12" borderId="64" xfId="0" applyFont="1" applyFill="1" applyBorder="1" applyAlignment="1" applyProtection="1">
      <alignment horizontal="center" vertical="center" textRotation="90"/>
    </xf>
    <xf numFmtId="166" fontId="36" fillId="14" borderId="58" xfId="3" applyNumberFormat="1" applyFont="1" applyFill="1" applyBorder="1" applyAlignment="1" applyProtection="1">
      <alignment horizontal="left" vertical="center" wrapText="1"/>
    </xf>
    <xf numFmtId="0" fontId="45" fillId="14" borderId="48" xfId="0" applyFont="1" applyFill="1" applyBorder="1" applyAlignment="1" applyProtection="1">
      <alignment horizontal="left" vertical="center" wrapText="1"/>
    </xf>
    <xf numFmtId="0" fontId="45" fillId="14" borderId="49" xfId="0" applyFont="1" applyFill="1" applyBorder="1" applyAlignment="1" applyProtection="1">
      <alignment horizontal="left" vertical="center" wrapText="1"/>
    </xf>
    <xf numFmtId="0" fontId="45" fillId="14" borderId="50" xfId="0" applyFont="1" applyFill="1" applyBorder="1" applyAlignment="1" applyProtection="1">
      <alignment horizontal="left" vertical="center" wrapText="1"/>
    </xf>
    <xf numFmtId="0" fontId="45" fillId="14" borderId="47" xfId="0" applyFont="1" applyFill="1" applyBorder="1" applyAlignment="1" applyProtection="1">
      <alignment horizontal="left" vertical="center" wrapText="1"/>
    </xf>
    <xf numFmtId="0" fontId="45" fillId="14" borderId="0" xfId="0" applyFont="1" applyFill="1" applyBorder="1" applyAlignment="1" applyProtection="1">
      <alignment horizontal="left" vertical="center" wrapText="1"/>
    </xf>
    <xf numFmtId="0" fontId="45" fillId="14" borderId="6" xfId="0" applyFont="1" applyFill="1" applyBorder="1" applyAlignment="1" applyProtection="1">
      <alignment horizontal="left" vertical="center" wrapText="1"/>
    </xf>
    <xf numFmtId="166" fontId="47" fillId="14" borderId="4" xfId="3" applyNumberFormat="1" applyFont="1" applyFill="1" applyBorder="1" applyAlignment="1" applyProtection="1">
      <alignment horizontal="right" vertical="center" wrapText="1"/>
    </xf>
    <xf numFmtId="166" fontId="47" fillId="14" borderId="1" xfId="3" applyNumberFormat="1" applyFont="1" applyFill="1" applyBorder="1" applyAlignment="1" applyProtection="1">
      <alignment horizontal="right" vertical="center" wrapText="1"/>
    </xf>
    <xf numFmtId="165" fontId="2" fillId="0" borderId="0" xfId="1" applyNumberFormat="1" applyFont="1" applyAlignment="1" applyProtection="1">
      <alignment horizontal="right" vertical="center"/>
    </xf>
    <xf numFmtId="165" fontId="2" fillId="0" borderId="6" xfId="1" applyNumberFormat="1" applyFont="1" applyBorder="1" applyAlignment="1" applyProtection="1">
      <alignment horizontal="right" vertical="center"/>
    </xf>
    <xf numFmtId="166" fontId="16" fillId="22" borderId="19" xfId="3" applyNumberFormat="1" applyFont="1" applyFill="1" applyBorder="1" applyAlignment="1" applyProtection="1">
      <alignment horizontal="left" vertical="center" wrapText="1"/>
    </xf>
    <xf numFmtId="166" fontId="16" fillId="22" borderId="27" xfId="3" applyNumberFormat="1" applyFont="1" applyFill="1" applyBorder="1" applyAlignment="1" applyProtection="1">
      <alignment horizontal="left" vertical="center" wrapText="1"/>
    </xf>
    <xf numFmtId="167" fontId="30" fillId="8" borderId="19" xfId="0" applyNumberFormat="1" applyFont="1" applyFill="1" applyBorder="1" applyAlignment="1" applyProtection="1">
      <alignment horizontal="center" vertical="center"/>
    </xf>
    <xf numFmtId="167" fontId="30" fillId="8" borderId="27" xfId="0" applyNumberFormat="1" applyFont="1" applyFill="1" applyBorder="1" applyAlignment="1" applyProtection="1">
      <alignment horizontal="center" vertical="center"/>
    </xf>
    <xf numFmtId="0" fontId="16" fillId="0" borderId="7" xfId="0" applyFont="1" applyFill="1" applyBorder="1" applyAlignment="1" applyProtection="1">
      <alignment vertical="top" wrapText="1"/>
    </xf>
    <xf numFmtId="3" fontId="71" fillId="5" borderId="22" xfId="0" applyNumberFormat="1" applyFont="1" applyFill="1" applyBorder="1" applyAlignment="1" applyProtection="1">
      <alignment horizontal="center" vertical="center"/>
    </xf>
    <xf numFmtId="3" fontId="71" fillId="5" borderId="13" xfId="0" applyNumberFormat="1" applyFont="1" applyFill="1" applyBorder="1" applyAlignment="1" applyProtection="1">
      <alignment horizontal="center" vertical="center"/>
    </xf>
    <xf numFmtId="3" fontId="71" fillId="10" borderId="22" xfId="0" applyNumberFormat="1" applyFont="1" applyFill="1" applyBorder="1" applyAlignment="1" applyProtection="1">
      <alignment horizontal="center" vertical="center"/>
    </xf>
    <xf numFmtId="3" fontId="71" fillId="10" borderId="13" xfId="0" applyNumberFormat="1" applyFont="1" applyFill="1" applyBorder="1" applyAlignment="1" applyProtection="1">
      <alignment horizontal="center" vertical="center"/>
    </xf>
    <xf numFmtId="166" fontId="18" fillId="5" borderId="22" xfId="0" applyNumberFormat="1" applyFont="1" applyFill="1" applyBorder="1" applyAlignment="1" applyProtection="1">
      <alignment horizontal="left" vertical="center"/>
    </xf>
    <xf numFmtId="166" fontId="18" fillId="5" borderId="1" xfId="0" applyNumberFormat="1" applyFont="1" applyFill="1" applyBorder="1" applyAlignment="1" applyProtection="1">
      <alignment horizontal="left" vertical="center"/>
    </xf>
    <xf numFmtId="166" fontId="18" fillId="5" borderId="2" xfId="0" applyNumberFormat="1" applyFont="1" applyFill="1" applyBorder="1" applyAlignment="1" applyProtection="1">
      <alignment horizontal="left" vertical="center"/>
    </xf>
    <xf numFmtId="166" fontId="18" fillId="5" borderId="13" xfId="0" applyNumberFormat="1" applyFont="1" applyFill="1" applyBorder="1" applyAlignment="1" applyProtection="1">
      <alignment horizontal="left" vertical="center"/>
    </xf>
    <xf numFmtId="0" fontId="16" fillId="5" borderId="21" xfId="0" applyFont="1" applyFill="1" applyBorder="1" applyAlignment="1" applyProtection="1">
      <alignment horizontal="center" vertical="center" wrapText="1"/>
    </xf>
    <xf numFmtId="0" fontId="16" fillId="5" borderId="11" xfId="0" applyFont="1" applyFill="1" applyBorder="1" applyAlignment="1" applyProtection="1">
      <alignment horizontal="center" vertical="center" wrapText="1"/>
    </xf>
    <xf numFmtId="0" fontId="15" fillId="6" borderId="24" xfId="0" applyFont="1" applyFill="1" applyBorder="1" applyAlignment="1" applyProtection="1">
      <alignment horizontal="center" vertical="center" wrapText="1"/>
    </xf>
    <xf numFmtId="0" fontId="15" fillId="6" borderId="25" xfId="0" applyFont="1" applyFill="1" applyBorder="1" applyAlignment="1" applyProtection="1">
      <alignment horizontal="center" vertical="center" wrapText="1"/>
    </xf>
    <xf numFmtId="180" fontId="72" fillId="8" borderId="65" xfId="1" applyNumberFormat="1" applyFont="1" applyFill="1" applyBorder="1" applyAlignment="1" applyProtection="1">
      <alignment horizontal="center" vertical="center"/>
    </xf>
    <xf numFmtId="180" fontId="72" fillId="8" borderId="45" xfId="1" applyNumberFormat="1" applyFont="1" applyFill="1" applyBorder="1" applyAlignment="1" applyProtection="1">
      <alignment horizontal="center" vertical="center"/>
    </xf>
    <xf numFmtId="175" fontId="70" fillId="22" borderId="65" xfId="1" applyNumberFormat="1" applyFont="1" applyFill="1" applyBorder="1" applyAlignment="1" applyProtection="1">
      <alignment horizontal="center" vertical="center"/>
    </xf>
    <xf numFmtId="175" fontId="70" fillId="22" borderId="45" xfId="1" applyNumberFormat="1" applyFont="1" applyFill="1" applyBorder="1" applyAlignment="1" applyProtection="1">
      <alignment horizontal="center" vertical="center"/>
    </xf>
    <xf numFmtId="3" fontId="71" fillId="22" borderId="19" xfId="1" applyNumberFormat="1" applyFont="1" applyFill="1" applyBorder="1" applyAlignment="1" applyProtection="1">
      <alignment horizontal="center" vertical="center"/>
    </xf>
    <xf numFmtId="3" fontId="71" fillId="22" borderId="27" xfId="1" applyNumberFormat="1" applyFont="1" applyFill="1" applyBorder="1" applyAlignment="1" applyProtection="1">
      <alignment horizontal="center" vertical="center"/>
    </xf>
    <xf numFmtId="10" fontId="37" fillId="16" borderId="19" xfId="2" applyNumberFormat="1" applyFont="1" applyFill="1" applyBorder="1" applyAlignment="1" applyProtection="1">
      <alignment horizontal="center" vertical="center"/>
    </xf>
    <xf numFmtId="10" fontId="37" fillId="16" borderId="27" xfId="2" applyNumberFormat="1" applyFont="1" applyFill="1" applyBorder="1" applyAlignment="1" applyProtection="1">
      <alignment horizontal="center" vertical="center"/>
    </xf>
    <xf numFmtId="179" fontId="71" fillId="5" borderId="23" xfId="0" applyNumberFormat="1" applyFont="1" applyFill="1" applyBorder="1" applyAlignment="1" applyProtection="1">
      <alignment horizontal="center" vertical="center"/>
    </xf>
    <xf numFmtId="179" fontId="71" fillId="5" borderId="15" xfId="0" applyNumberFormat="1" applyFont="1" applyFill="1" applyBorder="1" applyAlignment="1" applyProtection="1">
      <alignment horizontal="center" vertical="center"/>
    </xf>
    <xf numFmtId="179" fontId="71" fillId="10" borderId="22" xfId="0" applyNumberFormat="1" applyFont="1" applyFill="1" applyBorder="1" applyAlignment="1" applyProtection="1">
      <alignment horizontal="center" vertical="center"/>
    </xf>
    <xf numFmtId="179" fontId="71" fillId="10" borderId="13" xfId="0" applyNumberFormat="1" applyFont="1" applyFill="1" applyBorder="1" applyAlignment="1" applyProtection="1">
      <alignment horizontal="center" vertical="center"/>
    </xf>
    <xf numFmtId="3" fontId="16" fillId="0" borderId="34" xfId="3" applyNumberFormat="1" applyFont="1" applyFill="1" applyBorder="1" applyAlignment="1" applyProtection="1">
      <alignment horizontal="left" vertical="center" wrapText="1"/>
    </xf>
    <xf numFmtId="3" fontId="16" fillId="0" borderId="36" xfId="3" applyNumberFormat="1" applyFont="1" applyFill="1" applyBorder="1" applyAlignment="1" applyProtection="1">
      <alignment horizontal="left" vertical="center" wrapText="1"/>
    </xf>
    <xf numFmtId="3" fontId="16" fillId="0" borderId="35" xfId="3" applyNumberFormat="1" applyFont="1" applyFill="1" applyBorder="1" applyAlignment="1" applyProtection="1">
      <alignment horizontal="left" vertical="center" wrapText="1"/>
    </xf>
    <xf numFmtId="0" fontId="69" fillId="3" borderId="19" xfId="0" applyFont="1" applyFill="1" applyBorder="1" applyAlignment="1" applyProtection="1">
      <alignment horizontal="center" vertical="center" wrapText="1"/>
    </xf>
    <xf numFmtId="0" fontId="69" fillId="3" borderId="20" xfId="0" applyFont="1" applyFill="1" applyBorder="1" applyAlignment="1" applyProtection="1">
      <alignment horizontal="center" vertical="center" wrapText="1"/>
    </xf>
    <xf numFmtId="0" fontId="69" fillId="3" borderId="27" xfId="0" applyFont="1" applyFill="1" applyBorder="1" applyAlignment="1" applyProtection="1">
      <alignment horizontal="center" vertical="center" wrapText="1"/>
    </xf>
    <xf numFmtId="1" fontId="19" fillId="16" borderId="17" xfId="0" applyNumberFormat="1" applyFont="1" applyFill="1" applyBorder="1" applyAlignment="1" applyProtection="1">
      <alignment horizontal="center" vertical="center"/>
    </xf>
    <xf numFmtId="0" fontId="19" fillId="16" borderId="18" xfId="0" applyFont="1" applyFill="1" applyBorder="1" applyAlignment="1" applyProtection="1">
      <alignment horizontal="center" vertical="center"/>
    </xf>
    <xf numFmtId="0" fontId="19" fillId="16" borderId="26" xfId="0" applyFont="1" applyFill="1" applyBorder="1" applyAlignment="1" applyProtection="1">
      <alignment horizontal="center" vertical="center"/>
    </xf>
    <xf numFmtId="0" fontId="6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16" fillId="0" borderId="13" xfId="0" applyFont="1" applyBorder="1" applyAlignment="1" applyProtection="1">
      <alignment horizontal="left" vertical="center" wrapText="1"/>
    </xf>
    <xf numFmtId="0" fontId="31" fillId="2" borderId="16" xfId="0" applyFont="1" applyFill="1" applyBorder="1" applyAlignment="1" applyProtection="1">
      <alignment horizontal="center" vertical="center" wrapText="1"/>
    </xf>
    <xf numFmtId="0" fontId="31" fillId="2" borderId="28" xfId="0" applyFont="1" applyFill="1" applyBorder="1" applyAlignment="1" applyProtection="1">
      <alignment horizontal="center" vertical="center" wrapText="1"/>
    </xf>
    <xf numFmtId="0" fontId="31" fillId="2" borderId="30" xfId="0" applyFont="1" applyFill="1" applyBorder="1" applyAlignment="1" applyProtection="1">
      <alignment horizontal="center" vertical="center" wrapText="1"/>
    </xf>
    <xf numFmtId="0" fontId="31" fillId="2" borderId="29" xfId="0" applyFont="1" applyFill="1" applyBorder="1" applyAlignment="1" applyProtection="1">
      <alignment horizontal="center" vertical="center" wrapText="1"/>
    </xf>
    <xf numFmtId="0" fontId="15" fillId="3" borderId="21"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xf>
    <xf numFmtId="0" fontId="15" fillId="3" borderId="11" xfId="0" applyFont="1" applyFill="1" applyBorder="1" applyAlignment="1" applyProtection="1">
      <alignment horizontal="center" vertical="center"/>
    </xf>
    <xf numFmtId="0" fontId="23" fillId="3" borderId="8" xfId="0" applyFont="1" applyFill="1" applyBorder="1" applyAlignment="1" applyProtection="1">
      <alignment horizontal="center" vertical="center" wrapText="1"/>
    </xf>
    <xf numFmtId="0" fontId="23" fillId="3" borderId="12" xfId="0" applyFont="1" applyFill="1" applyBorder="1" applyAlignment="1" applyProtection="1">
      <alignment horizontal="center" vertical="center" wrapText="1"/>
    </xf>
    <xf numFmtId="0" fontId="23" fillId="3" borderId="14" xfId="0" applyFont="1" applyFill="1" applyBorder="1" applyAlignment="1" applyProtection="1">
      <alignment horizontal="center" vertical="center" wrapText="1"/>
    </xf>
    <xf numFmtId="166" fontId="28" fillId="3" borderId="21" xfId="0" applyNumberFormat="1" applyFont="1" applyFill="1" applyBorder="1" applyAlignment="1" applyProtection="1">
      <alignment horizontal="center" vertical="center" wrapText="1"/>
    </xf>
    <xf numFmtId="166" fontId="78" fillId="3" borderId="11" xfId="0" applyNumberFormat="1" applyFont="1" applyFill="1" applyBorder="1" applyAlignment="1" applyProtection="1">
      <alignment horizontal="center" vertical="center" wrapText="1"/>
    </xf>
    <xf numFmtId="0" fontId="19" fillId="16" borderId="23" xfId="0" applyFont="1" applyFill="1" applyBorder="1" applyAlignment="1" applyProtection="1">
      <alignment horizontal="center" vertical="center"/>
    </xf>
    <xf numFmtId="0" fontId="19" fillId="16" borderId="15" xfId="0" applyFont="1" applyFill="1" applyBorder="1" applyAlignment="1" applyProtection="1">
      <alignment horizontal="center" vertical="center"/>
    </xf>
    <xf numFmtId="0" fontId="15" fillId="6" borderId="21" xfId="0" applyFont="1" applyFill="1" applyBorder="1" applyAlignment="1" applyProtection="1">
      <alignment horizontal="center" vertical="center" wrapText="1"/>
    </xf>
    <xf numFmtId="0" fontId="15" fillId="6" borderId="11"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34" xfId="0" applyFont="1" applyFill="1" applyBorder="1" applyAlignment="1" applyProtection="1">
      <alignment horizontal="center" vertical="center" wrapText="1"/>
    </xf>
    <xf numFmtId="0" fontId="7" fillId="2" borderId="36"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3" fontId="17" fillId="5" borderId="21" xfId="3" applyNumberFormat="1" applyFont="1" applyFill="1" applyBorder="1" applyAlignment="1" applyProtection="1">
      <alignment horizontal="left" vertical="center"/>
    </xf>
    <xf numFmtId="3" fontId="17" fillId="5" borderId="9" xfId="3" applyNumberFormat="1" applyFont="1" applyFill="1" applyBorder="1" applyAlignment="1" applyProtection="1">
      <alignment horizontal="left" vertical="center"/>
    </xf>
    <xf numFmtId="3" fontId="17" fillId="5" borderId="10" xfId="3" applyNumberFormat="1" applyFont="1" applyFill="1" applyBorder="1" applyAlignment="1" applyProtection="1">
      <alignment horizontal="left" vertical="center"/>
    </xf>
    <xf numFmtId="3" fontId="17" fillId="5" borderId="11" xfId="3" applyNumberFormat="1" applyFont="1" applyFill="1" applyBorder="1" applyAlignment="1" applyProtection="1">
      <alignment horizontal="left" vertical="center"/>
    </xf>
    <xf numFmtId="0" fontId="17" fillId="3" borderId="22" xfId="3" applyFont="1" applyFill="1" applyBorder="1" applyAlignment="1" applyProtection="1">
      <alignment horizontal="left" vertical="center" wrapText="1" indent="1"/>
    </xf>
    <xf numFmtId="0" fontId="17" fillId="3" borderId="13" xfId="3" applyFont="1" applyFill="1" applyBorder="1" applyAlignment="1" applyProtection="1">
      <alignment horizontal="left" vertical="center" wrapText="1" indent="1"/>
    </xf>
    <xf numFmtId="0" fontId="23" fillId="3" borderId="38" xfId="0" applyFont="1" applyFill="1" applyBorder="1" applyAlignment="1" applyProtection="1">
      <alignment horizontal="center" vertical="center" wrapText="1"/>
    </xf>
    <xf numFmtId="0" fontId="23" fillId="3" borderId="37" xfId="0" applyFont="1" applyFill="1" applyBorder="1" applyAlignment="1" applyProtection="1">
      <alignment horizontal="center" vertical="center" wrapText="1"/>
    </xf>
    <xf numFmtId="0" fontId="23" fillId="3" borderId="39" xfId="0" applyFont="1" applyFill="1" applyBorder="1" applyAlignment="1" applyProtection="1">
      <alignment horizontal="center" vertical="center" wrapText="1"/>
    </xf>
    <xf numFmtId="0" fontId="17" fillId="6" borderId="22" xfId="3" applyFont="1" applyFill="1" applyBorder="1" applyAlignment="1" applyProtection="1">
      <alignment horizontal="left" vertical="center" wrapText="1" indent="1"/>
    </xf>
    <xf numFmtId="0" fontId="17" fillId="6" borderId="13" xfId="3" applyFont="1" applyFill="1" applyBorder="1" applyAlignment="1" applyProtection="1">
      <alignment horizontal="left" vertical="center" wrapText="1" indent="1"/>
    </xf>
    <xf numFmtId="3" fontId="71" fillId="5" borderId="4" xfId="0" applyNumberFormat="1" applyFont="1" applyFill="1" applyBorder="1" applyAlignment="1" applyProtection="1">
      <alignment horizontal="center" vertical="center"/>
    </xf>
    <xf numFmtId="3" fontId="12" fillId="0" borderId="7" xfId="3" applyNumberFormat="1" applyFont="1" applyFill="1" applyBorder="1" applyAlignment="1" applyProtection="1">
      <alignment vertical="top" wrapText="1"/>
    </xf>
    <xf numFmtId="166" fontId="17" fillId="6" borderId="23" xfId="3" applyNumberFormat="1" applyFont="1" applyFill="1" applyBorder="1" applyAlignment="1" applyProtection="1">
      <alignment horizontal="left" vertical="center" wrapText="1" indent="1"/>
    </xf>
    <xf numFmtId="166" fontId="17" fillId="6" borderId="15" xfId="3" applyNumberFormat="1" applyFont="1" applyFill="1" applyBorder="1" applyAlignment="1" applyProtection="1">
      <alignment horizontal="left" vertical="center" wrapText="1" indent="1"/>
    </xf>
    <xf numFmtId="179" fontId="71" fillId="5" borderId="4" xfId="0" applyNumberFormat="1" applyFont="1" applyFill="1" applyBorder="1" applyAlignment="1" applyProtection="1">
      <alignment horizontal="center" vertical="center"/>
    </xf>
    <xf numFmtId="179" fontId="71" fillId="5" borderId="13" xfId="0" applyNumberFormat="1" applyFont="1" applyFill="1" applyBorder="1" applyAlignment="1" applyProtection="1">
      <alignment horizontal="center" vertical="center"/>
    </xf>
    <xf numFmtId="0" fontId="16" fillId="0" borderId="7" xfId="3" applyFont="1" applyFill="1" applyBorder="1" applyAlignment="1" applyProtection="1">
      <alignment vertical="top" wrapText="1"/>
    </xf>
    <xf numFmtId="2" fontId="15" fillId="5" borderId="19" xfId="0" applyNumberFormat="1" applyFont="1" applyFill="1" applyBorder="1" applyAlignment="1" applyProtection="1">
      <alignment horizontal="left" vertical="top" wrapText="1"/>
    </xf>
    <xf numFmtId="2" fontId="15" fillId="5" borderId="20" xfId="0" applyNumberFormat="1" applyFont="1" applyFill="1" applyBorder="1" applyAlignment="1" applyProtection="1">
      <alignment horizontal="left" vertical="top" wrapText="1"/>
    </xf>
    <xf numFmtId="2" fontId="15" fillId="5" borderId="27" xfId="0" applyNumberFormat="1" applyFont="1" applyFill="1" applyBorder="1" applyAlignment="1" applyProtection="1">
      <alignment horizontal="left" vertical="top" wrapText="1"/>
    </xf>
    <xf numFmtId="0" fontId="11" fillId="0" borderId="19" xfId="0" applyFont="1" applyBorder="1" applyAlignment="1" applyProtection="1">
      <alignment horizontal="center" vertical="top" wrapText="1"/>
    </xf>
    <xf numFmtId="0" fontId="11" fillId="0" borderId="20" xfId="0" applyFont="1" applyBorder="1" applyAlignment="1" applyProtection="1">
      <alignment horizontal="center" vertical="top" wrapText="1"/>
    </xf>
    <xf numFmtId="0" fontId="11" fillId="0" borderId="27" xfId="0" applyFont="1" applyBorder="1" applyAlignment="1" applyProtection="1">
      <alignment horizontal="center" vertical="top" wrapText="1"/>
    </xf>
    <xf numFmtId="10" fontId="37" fillId="16" borderId="14" xfId="2" applyNumberFormat="1" applyFont="1" applyFill="1" applyBorder="1" applyAlignment="1" applyProtection="1">
      <alignment horizontal="center" vertical="center"/>
    </xf>
    <xf numFmtId="10" fontId="37" fillId="16" borderId="54" xfId="2" applyNumberFormat="1" applyFont="1" applyFill="1" applyBorder="1" applyAlignment="1" applyProtection="1">
      <alignment horizontal="center" vertical="center"/>
    </xf>
    <xf numFmtId="10" fontId="37" fillId="16" borderId="46" xfId="2" applyNumberFormat="1" applyFont="1" applyFill="1" applyBorder="1" applyAlignment="1" applyProtection="1">
      <alignment horizontal="center" vertical="center"/>
    </xf>
    <xf numFmtId="10" fontId="37" fillId="16" borderId="3" xfId="2" applyNumberFormat="1" applyFont="1" applyFill="1" applyBorder="1" applyAlignment="1" applyProtection="1">
      <alignment horizontal="center" vertical="center"/>
    </xf>
    <xf numFmtId="168" fontId="21" fillId="0" borderId="7" xfId="2" applyNumberFormat="1" applyFont="1" applyFill="1" applyBorder="1" applyAlignment="1" applyProtection="1">
      <alignment vertical="center"/>
    </xf>
    <xf numFmtId="179" fontId="71" fillId="5" borderId="22" xfId="0" applyNumberFormat="1" applyFont="1" applyFill="1" applyBorder="1" applyAlignment="1" applyProtection="1">
      <alignment horizontal="center" vertical="center"/>
    </xf>
    <xf numFmtId="0" fontId="78" fillId="3" borderId="24" xfId="0" applyFont="1" applyFill="1" applyBorder="1" applyAlignment="1" applyProtection="1">
      <alignment horizontal="center" vertical="center" wrapText="1"/>
    </xf>
    <xf numFmtId="0" fontId="78" fillId="3" borderId="25" xfId="0" applyFont="1" applyFill="1" applyBorder="1" applyAlignment="1" applyProtection="1">
      <alignment horizontal="center" vertical="center" wrapText="1"/>
    </xf>
    <xf numFmtId="181" fontId="19" fillId="16" borderId="17" xfId="0" applyNumberFormat="1" applyFont="1" applyFill="1" applyBorder="1" applyAlignment="1" applyProtection="1">
      <alignment horizontal="center" vertical="center"/>
    </xf>
    <xf numFmtId="181" fontId="19" fillId="16" borderId="26" xfId="0" applyNumberFormat="1" applyFont="1" applyFill="1" applyBorder="1" applyAlignment="1" applyProtection="1">
      <alignment horizontal="center" vertical="center"/>
    </xf>
    <xf numFmtId="0" fontId="15" fillId="0" borderId="22" xfId="0" applyFont="1" applyBorder="1" applyAlignment="1" applyProtection="1">
      <alignment horizontal="left" vertical="top" wrapText="1"/>
    </xf>
    <xf numFmtId="0" fontId="15" fillId="0" borderId="1" xfId="0" applyFont="1" applyBorder="1" applyAlignment="1" applyProtection="1">
      <alignment horizontal="left" vertical="top" wrapText="1"/>
    </xf>
    <xf numFmtId="0" fontId="15" fillId="0" borderId="2" xfId="0" applyFont="1" applyBorder="1" applyAlignment="1" applyProtection="1">
      <alignment horizontal="left" vertical="top" wrapText="1"/>
    </xf>
    <xf numFmtId="0" fontId="15" fillId="0" borderId="13" xfId="0" applyFont="1" applyBorder="1" applyAlignment="1" applyProtection="1">
      <alignment horizontal="left" vertical="top" wrapText="1"/>
    </xf>
    <xf numFmtId="0" fontId="15" fillId="0" borderId="19" xfId="0" applyFont="1" applyBorder="1" applyAlignment="1" applyProtection="1">
      <alignment horizontal="left" vertical="top" wrapText="1"/>
    </xf>
    <xf numFmtId="0" fontId="15" fillId="0" borderId="20" xfId="0" applyFont="1" applyBorder="1" applyAlignment="1" applyProtection="1">
      <alignment horizontal="left" vertical="top" wrapText="1"/>
    </xf>
    <xf numFmtId="0" fontId="15" fillId="0" borderId="27" xfId="0" applyFont="1" applyBorder="1" applyAlignment="1" applyProtection="1">
      <alignment horizontal="left" vertical="top" wrapText="1"/>
    </xf>
    <xf numFmtId="0" fontId="16" fillId="5" borderId="7" xfId="3" applyFont="1" applyFill="1" applyBorder="1" applyAlignment="1" applyProtection="1">
      <alignment vertical="top" wrapText="1"/>
    </xf>
    <xf numFmtId="3" fontId="16" fillId="0" borderId="7" xfId="3" applyNumberFormat="1" applyFont="1" applyFill="1" applyBorder="1" applyAlignment="1" applyProtection="1">
      <alignment vertical="top" wrapText="1"/>
    </xf>
    <xf numFmtId="0" fontId="16" fillId="5" borderId="19" xfId="3" applyFont="1" applyFill="1" applyBorder="1" applyAlignment="1" applyProtection="1">
      <alignment horizontal="left" vertical="top" wrapText="1"/>
    </xf>
    <xf numFmtId="0" fontId="16" fillId="5" borderId="20" xfId="3" applyFont="1" applyFill="1" applyBorder="1" applyAlignment="1" applyProtection="1">
      <alignment horizontal="left" vertical="top" wrapText="1"/>
    </xf>
    <xf numFmtId="0" fontId="16" fillId="5" borderId="27" xfId="3" applyFont="1" applyFill="1" applyBorder="1" applyAlignment="1" applyProtection="1">
      <alignment horizontal="left" vertical="top" wrapText="1"/>
    </xf>
    <xf numFmtId="0" fontId="15" fillId="3" borderId="19"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15" fillId="3" borderId="27" xfId="0" applyFont="1" applyFill="1" applyBorder="1" applyAlignment="1" applyProtection="1">
      <alignment horizontal="center" vertical="center" wrapText="1"/>
    </xf>
    <xf numFmtId="1" fontId="19" fillId="16" borderId="19" xfId="0" applyNumberFormat="1" applyFont="1" applyFill="1" applyBorder="1" applyAlignment="1" applyProtection="1">
      <alignment horizontal="center" vertical="center"/>
    </xf>
    <xf numFmtId="0" fontId="19" fillId="16" borderId="20" xfId="0" applyFont="1" applyFill="1" applyBorder="1" applyAlignment="1" applyProtection="1">
      <alignment horizontal="center" vertical="center"/>
    </xf>
    <xf numFmtId="0" fontId="19" fillId="16" borderId="27" xfId="0" applyFont="1" applyFill="1" applyBorder="1" applyAlignment="1" applyProtection="1">
      <alignment horizontal="center" vertical="center"/>
    </xf>
    <xf numFmtId="10" fontId="16" fillId="0" borderId="19" xfId="3" applyNumberFormat="1" applyFont="1" applyFill="1" applyBorder="1" applyAlignment="1" applyProtection="1">
      <alignment horizontal="left" vertical="top" wrapText="1"/>
    </xf>
    <xf numFmtId="0" fontId="16" fillId="0" borderId="20" xfId="3" applyFont="1" applyFill="1" applyBorder="1" applyAlignment="1" applyProtection="1">
      <alignment horizontal="left" vertical="top" wrapText="1"/>
    </xf>
    <xf numFmtId="0" fontId="16" fillId="0" borderId="27" xfId="3" applyFont="1" applyFill="1" applyBorder="1" applyAlignment="1" applyProtection="1">
      <alignment horizontal="left" vertical="top" wrapText="1"/>
    </xf>
    <xf numFmtId="0" fontId="16" fillId="5" borderId="7" xfId="0" applyFont="1" applyFill="1" applyBorder="1" applyAlignment="1" applyProtection="1">
      <alignment vertical="top" wrapText="1"/>
    </xf>
    <xf numFmtId="2" fontId="15" fillId="0" borderId="19" xfId="0" applyNumberFormat="1" applyFont="1" applyBorder="1" applyAlignment="1" applyProtection="1">
      <alignment horizontal="left" vertical="top" wrapText="1"/>
    </xf>
    <xf numFmtId="2" fontId="15" fillId="0" borderId="20" xfId="0" applyNumberFormat="1" applyFont="1" applyBorder="1" applyAlignment="1" applyProtection="1">
      <alignment horizontal="left" vertical="top" wrapText="1"/>
    </xf>
    <xf numFmtId="2" fontId="15" fillId="0" borderId="27" xfId="0" applyNumberFormat="1" applyFont="1" applyBorder="1" applyAlignment="1" applyProtection="1">
      <alignment horizontal="left" vertical="top" wrapText="1"/>
    </xf>
    <xf numFmtId="166" fontId="28" fillId="3" borderId="11" xfId="0" applyNumberFormat="1" applyFont="1" applyFill="1" applyBorder="1" applyAlignment="1" applyProtection="1">
      <alignment horizontal="center" vertical="center" wrapText="1"/>
    </xf>
    <xf numFmtId="0" fontId="28" fillId="3" borderId="24" xfId="0" applyFont="1" applyFill="1" applyBorder="1" applyAlignment="1" applyProtection="1">
      <alignment horizontal="center" vertical="center" wrapText="1"/>
    </xf>
    <xf numFmtId="0" fontId="28" fillId="3" borderId="25" xfId="0" applyFont="1" applyFill="1" applyBorder="1" applyAlignment="1" applyProtection="1">
      <alignment horizontal="center" vertical="center" wrapText="1"/>
    </xf>
    <xf numFmtId="0" fontId="65" fillId="3" borderId="21" xfId="0" applyFont="1" applyFill="1" applyBorder="1" applyAlignment="1" applyProtection="1">
      <alignment horizontal="center" vertical="center" wrapText="1"/>
    </xf>
    <xf numFmtId="0" fontId="65" fillId="3" borderId="9" xfId="0" applyFont="1" applyFill="1" applyBorder="1" applyAlignment="1" applyProtection="1">
      <alignment horizontal="center" vertical="center"/>
    </xf>
    <xf numFmtId="0" fontId="65" fillId="3" borderId="11" xfId="0" applyFont="1" applyFill="1" applyBorder="1" applyAlignment="1" applyProtection="1">
      <alignment horizontal="center" vertical="center"/>
    </xf>
    <xf numFmtId="0" fontId="79" fillId="3" borderId="19" xfId="0" applyFont="1" applyFill="1" applyBorder="1" applyAlignment="1" applyProtection="1">
      <alignment horizontal="center" vertical="center" wrapText="1"/>
    </xf>
    <xf numFmtId="0" fontId="79" fillId="3" borderId="20" xfId="0" applyFont="1" applyFill="1" applyBorder="1" applyAlignment="1" applyProtection="1">
      <alignment horizontal="center" vertical="center" wrapText="1"/>
    </xf>
    <xf numFmtId="0" fontId="79" fillId="3" borderId="27" xfId="0" applyFont="1" applyFill="1" applyBorder="1" applyAlignment="1" applyProtection="1">
      <alignment horizontal="center" vertical="center" wrapText="1"/>
    </xf>
    <xf numFmtId="0" fontId="65" fillId="3" borderId="19" xfId="0" applyFont="1" applyFill="1" applyBorder="1" applyAlignment="1" applyProtection="1">
      <alignment horizontal="center" vertical="center" wrapText="1"/>
    </xf>
    <xf numFmtId="0" fontId="65" fillId="3" borderId="20" xfId="0" applyFont="1" applyFill="1" applyBorder="1" applyAlignment="1" applyProtection="1">
      <alignment horizontal="center" vertical="center" wrapText="1"/>
    </xf>
    <xf numFmtId="0" fontId="65" fillId="3" borderId="27" xfId="0" applyFont="1" applyFill="1" applyBorder="1" applyAlignment="1" applyProtection="1">
      <alignment horizontal="center" vertical="center" wrapText="1"/>
    </xf>
    <xf numFmtId="0" fontId="16" fillId="0" borderId="1" xfId="0" applyFont="1" applyBorder="1" applyAlignment="1" applyProtection="1">
      <alignment horizontal="left" vertical="center" wrapText="1"/>
    </xf>
  </cellXfs>
  <cellStyles count="5">
    <cellStyle name="Comma" xfId="1" builtinId="3"/>
    <cellStyle name="Hyperlink" xfId="4" builtinId="8"/>
    <cellStyle name="Normal" xfId="0" builtinId="0"/>
    <cellStyle name="Normal 2" xfId="3" xr:uid="{C75580FA-40AE-4BA1-99DF-DD8AAA417A58}"/>
    <cellStyle name="Percent" xfId="2" builtinId="5"/>
  </cellStyles>
  <dxfs count="12">
    <dxf>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color theme="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1180154</xdr:colOff>
      <xdr:row>0</xdr:row>
      <xdr:rowOff>173789</xdr:rowOff>
    </xdr:from>
    <xdr:to>
      <xdr:col>9</xdr:col>
      <xdr:colOff>1238342</xdr:colOff>
      <xdr:row>3</xdr:row>
      <xdr:rowOff>80210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665049" y="173789"/>
          <a:ext cx="1441819" cy="6082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238125</xdr:colOff>
          <xdr:row>6</xdr:row>
          <xdr:rowOff>95250</xdr:rowOff>
        </xdr:from>
        <xdr:to>
          <xdr:col>3</xdr:col>
          <xdr:colOff>9525</xdr:colOff>
          <xdr:row>8</xdr:row>
          <xdr:rowOff>133350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1" i="0" u="none" strike="noStrike" baseline="0">
                  <a:solidFill>
                    <a:srgbClr val="FF0000"/>
                  </a:solidFill>
                  <a:latin typeface="Century Gothic"/>
                </a:rPr>
                <a:t>Resize to Fit Screen</a:t>
              </a:r>
            </a:p>
            <a:p>
              <a:pPr algn="ctr" rtl="0">
                <a:defRPr sz="1000"/>
              </a:pPr>
              <a:r>
                <a:rPr lang="en-US" sz="1000" b="1" i="0" u="none" strike="noStrike" baseline="0">
                  <a:solidFill>
                    <a:srgbClr val="FF0000"/>
                  </a:solidFill>
                  <a:latin typeface="Century Gothic"/>
                </a:rPr>
                <a:t>(enable macro's if needed)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xdr:row>
          <xdr:rowOff>57150</xdr:rowOff>
        </xdr:from>
        <xdr:to>
          <xdr:col>4</xdr:col>
          <xdr:colOff>857250</xdr:colOff>
          <xdr:row>8</xdr:row>
          <xdr:rowOff>123825</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200" b="0" i="0" u="none" strike="noStrike" baseline="0">
                  <a:solidFill>
                    <a:srgbClr val="0000FF"/>
                  </a:solidFill>
                  <a:latin typeface="Century Gothic"/>
                </a:rPr>
                <a:t>Click to Access </a:t>
              </a:r>
            </a:p>
            <a:p>
              <a:pPr algn="ctr" rtl="0">
                <a:defRPr sz="1000"/>
              </a:pPr>
              <a:r>
                <a:rPr lang="en-US" sz="1200" b="0" i="0" u="none" strike="noStrike" baseline="0">
                  <a:solidFill>
                    <a:srgbClr val="0000FF"/>
                  </a:solidFill>
                  <a:latin typeface="Century Gothic"/>
                </a:rPr>
                <a:t>Guidance Document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1180154</xdr:colOff>
      <xdr:row>0</xdr:row>
      <xdr:rowOff>173789</xdr:rowOff>
    </xdr:from>
    <xdr:to>
      <xdr:col>9</xdr:col>
      <xdr:colOff>1238342</xdr:colOff>
      <xdr:row>3</xdr:row>
      <xdr:rowOff>80210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648004" y="173789"/>
          <a:ext cx="1439313" cy="61127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238125</xdr:colOff>
          <xdr:row>6</xdr:row>
          <xdr:rowOff>95250</xdr:rowOff>
        </xdr:from>
        <xdr:to>
          <xdr:col>3</xdr:col>
          <xdr:colOff>9525</xdr:colOff>
          <xdr:row>8</xdr:row>
          <xdr:rowOff>133350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1" i="0" u="none" strike="noStrike" baseline="0">
                  <a:solidFill>
                    <a:srgbClr val="FF0000"/>
                  </a:solidFill>
                  <a:latin typeface="Century Gothic"/>
                </a:rPr>
                <a:t>Resize to Fit Screen</a:t>
              </a:r>
            </a:p>
            <a:p>
              <a:pPr algn="ctr" rtl="0">
                <a:defRPr sz="1000"/>
              </a:pPr>
              <a:r>
                <a:rPr lang="en-US" sz="1000" b="1" i="0" u="none" strike="noStrike" baseline="0">
                  <a:solidFill>
                    <a:srgbClr val="FF0000"/>
                  </a:solidFill>
                  <a:latin typeface="Century Gothic"/>
                </a:rPr>
                <a:t>(enable macro's if needed)</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25</xdr:col>
      <xdr:colOff>550333</xdr:colOff>
      <xdr:row>3</xdr:row>
      <xdr:rowOff>232833</xdr:rowOff>
    </xdr:from>
    <xdr:to>
      <xdr:col>27</xdr:col>
      <xdr:colOff>210856</xdr:colOff>
      <xdr:row>4</xdr:row>
      <xdr:rowOff>725488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36914666" y="2264833"/>
          <a:ext cx="3140616" cy="140501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533400</xdr:colOff>
          <xdr:row>3</xdr:row>
          <xdr:rowOff>28575</xdr:rowOff>
        </xdr:from>
        <xdr:to>
          <xdr:col>17</xdr:col>
          <xdr:colOff>66675</xdr:colOff>
          <xdr:row>4</xdr:row>
          <xdr:rowOff>819150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73152" tIns="50292" rIns="73152" bIns="50292" anchor="ctr" upright="1"/>
            <a:lstStyle/>
            <a:p>
              <a:pPr algn="ctr" rtl="0">
                <a:defRPr sz="1000"/>
              </a:pPr>
              <a:r>
                <a:rPr lang="en-US" sz="3600" b="1" i="0" u="none" strike="noStrike" baseline="0">
                  <a:solidFill>
                    <a:srgbClr val="FF0000"/>
                  </a:solidFill>
                  <a:latin typeface="Century Gothic"/>
                </a:rPr>
                <a:t>Resize to Fit Screen</a:t>
              </a:r>
            </a:p>
            <a:p>
              <a:pPr algn="ctr" rtl="0">
                <a:defRPr sz="1000"/>
              </a:pPr>
              <a:r>
                <a:rPr lang="en-US" sz="2800" b="1" i="0" u="none" strike="noStrike" baseline="0">
                  <a:solidFill>
                    <a:srgbClr val="FF0000"/>
                  </a:solidFill>
                  <a:latin typeface="Century Gothic"/>
                </a:rPr>
                <a:t>(enable macro's if needed)</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25</xdr:col>
      <xdr:colOff>613834</xdr:colOff>
      <xdr:row>3</xdr:row>
      <xdr:rowOff>338667</xdr:rowOff>
    </xdr:from>
    <xdr:to>
      <xdr:col>27</xdr:col>
      <xdr:colOff>273453</xdr:colOff>
      <xdr:row>4</xdr:row>
      <xdr:rowOff>828512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36999334" y="2370667"/>
          <a:ext cx="3139712" cy="140220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533400</xdr:colOff>
          <xdr:row>3</xdr:row>
          <xdr:rowOff>219075</xdr:rowOff>
        </xdr:from>
        <xdr:to>
          <xdr:col>17</xdr:col>
          <xdr:colOff>723900</xdr:colOff>
          <xdr:row>4</xdr:row>
          <xdr:rowOff>1019175</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w="9525">
              <a:miter lim="800000"/>
              <a:headEnd/>
              <a:tailEnd/>
            </a:ln>
          </xdr:spPr>
          <xdr:txBody>
            <a:bodyPr vertOverflow="clip" wrap="square" lIns="82296" tIns="59436" rIns="82296" bIns="59436" anchor="ctr" upright="1"/>
            <a:lstStyle/>
            <a:p>
              <a:pPr algn="ctr" rtl="0">
                <a:defRPr sz="1000"/>
              </a:pPr>
              <a:r>
                <a:rPr lang="en-US" sz="4000" b="1" i="0" u="none" strike="noStrike" baseline="0">
                  <a:solidFill>
                    <a:srgbClr val="FF0000"/>
                  </a:solidFill>
                  <a:latin typeface="Century Gothic"/>
                </a:rPr>
                <a:t>Resize to Fit Screen</a:t>
              </a:r>
              <a:endParaRPr lang="en-US" sz="3600" b="1" i="0" u="none" strike="noStrike" baseline="0">
                <a:solidFill>
                  <a:srgbClr val="FF0000"/>
                </a:solidFill>
                <a:latin typeface="Century Gothic"/>
              </a:endParaRPr>
            </a:p>
            <a:p>
              <a:pPr algn="ctr" rtl="0">
                <a:defRPr sz="1000"/>
              </a:pPr>
              <a:r>
                <a:rPr lang="en-US" sz="2800" b="1" i="0" u="none" strike="noStrike" baseline="0">
                  <a:solidFill>
                    <a:srgbClr val="FF0000"/>
                  </a:solidFill>
                  <a:latin typeface="Century Gothic"/>
                </a:rPr>
                <a:t>(enable macro's if needed)</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i.fairwear.org/wp-content/uploads/2020/06/Guidance-for-Use-of-the-Fair-Wear-Labour-and-Minute-and-Product-Costing-Calculator-Final.pdf"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pi.fairwear.org/wp-content/uploads/2020/06/Guidance-for-Use-of-the-Fair-Wear-Labour-and-Minute-and-Product-Costing-Calculator-Final.pdf" TargetMode="Externa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5864C-83EB-48F5-8AE8-D461AFA03CA3}">
  <sheetPr codeName="Sheet2">
    <pageSetUpPr fitToPage="1"/>
  </sheetPr>
  <dimension ref="A1:R67"/>
  <sheetViews>
    <sheetView showGridLines="0" tabSelected="1" zoomScale="143" zoomScaleNormal="143" workbookViewId="0">
      <selection activeCell="E13" sqref="E13"/>
    </sheetView>
  </sheetViews>
  <sheetFormatPr defaultColWidth="11.5546875" defaultRowHeight="17.25" x14ac:dyDescent="0.3"/>
  <cols>
    <col min="1" max="1" width="3.21875" style="1" customWidth="1"/>
    <col min="2" max="2" width="10.5546875" style="2" customWidth="1"/>
    <col min="3" max="4" width="16.109375" style="2" customWidth="1"/>
    <col min="5" max="10" width="16.109375" style="1" customWidth="1"/>
    <col min="11" max="18" width="14.21875" style="1" customWidth="1"/>
    <col min="19" max="223" width="11.5546875" style="1"/>
    <col min="224" max="224" width="5.44140625" style="1" bestFit="1" customWidth="1"/>
    <col min="225" max="225" width="33" style="1" bestFit="1" customWidth="1"/>
    <col min="226" max="226" width="33" style="1" customWidth="1"/>
    <col min="227" max="227" width="19.21875" style="1" customWidth="1"/>
    <col min="228" max="254" width="13.77734375" style="1" customWidth="1"/>
    <col min="255" max="255" width="70.5546875" style="1" customWidth="1"/>
    <col min="256" max="479" width="11.5546875" style="1"/>
    <col min="480" max="480" width="5.44140625" style="1" bestFit="1" customWidth="1"/>
    <col min="481" max="481" width="33" style="1" bestFit="1" customWidth="1"/>
    <col min="482" max="482" width="33" style="1" customWidth="1"/>
    <col min="483" max="483" width="19.21875" style="1" customWidth="1"/>
    <col min="484" max="510" width="13.77734375" style="1" customWidth="1"/>
    <col min="511" max="511" width="70.5546875" style="1" customWidth="1"/>
    <col min="512" max="735" width="11.5546875" style="1"/>
    <col min="736" max="736" width="5.44140625" style="1" bestFit="1" customWidth="1"/>
    <col min="737" max="737" width="33" style="1" bestFit="1" customWidth="1"/>
    <col min="738" max="738" width="33" style="1" customWidth="1"/>
    <col min="739" max="739" width="19.21875" style="1" customWidth="1"/>
    <col min="740" max="766" width="13.77734375" style="1" customWidth="1"/>
    <col min="767" max="767" width="70.5546875" style="1" customWidth="1"/>
    <col min="768" max="991" width="11.5546875" style="1"/>
    <col min="992" max="992" width="5.44140625" style="1" bestFit="1" customWidth="1"/>
    <col min="993" max="993" width="33" style="1" bestFit="1" customWidth="1"/>
    <col min="994" max="994" width="33" style="1" customWidth="1"/>
    <col min="995" max="995" width="19.21875" style="1" customWidth="1"/>
    <col min="996" max="1022" width="13.77734375" style="1" customWidth="1"/>
    <col min="1023" max="1023" width="70.5546875" style="1" customWidth="1"/>
    <col min="1024" max="1247" width="11.5546875" style="1"/>
    <col min="1248" max="1248" width="5.44140625" style="1" bestFit="1" customWidth="1"/>
    <col min="1249" max="1249" width="33" style="1" bestFit="1" customWidth="1"/>
    <col min="1250" max="1250" width="33" style="1" customWidth="1"/>
    <col min="1251" max="1251" width="19.21875" style="1" customWidth="1"/>
    <col min="1252" max="1278" width="13.77734375" style="1" customWidth="1"/>
    <col min="1279" max="1279" width="70.5546875" style="1" customWidth="1"/>
    <col min="1280" max="1503" width="11.5546875" style="1"/>
    <col min="1504" max="1504" width="5.44140625" style="1" bestFit="1" customWidth="1"/>
    <col min="1505" max="1505" width="33" style="1" bestFit="1" customWidth="1"/>
    <col min="1506" max="1506" width="33" style="1" customWidth="1"/>
    <col min="1507" max="1507" width="19.21875" style="1" customWidth="1"/>
    <col min="1508" max="1534" width="13.77734375" style="1" customWidth="1"/>
    <col min="1535" max="1535" width="70.5546875" style="1" customWidth="1"/>
    <col min="1536" max="1759" width="11.5546875" style="1"/>
    <col min="1760" max="1760" width="5.44140625" style="1" bestFit="1" customWidth="1"/>
    <col min="1761" max="1761" width="33" style="1" bestFit="1" customWidth="1"/>
    <col min="1762" max="1762" width="33" style="1" customWidth="1"/>
    <col min="1763" max="1763" width="19.21875" style="1" customWidth="1"/>
    <col min="1764" max="1790" width="13.77734375" style="1" customWidth="1"/>
    <col min="1791" max="1791" width="70.5546875" style="1" customWidth="1"/>
    <col min="1792" max="2015" width="11.5546875" style="1"/>
    <col min="2016" max="2016" width="5.44140625" style="1" bestFit="1" customWidth="1"/>
    <col min="2017" max="2017" width="33" style="1" bestFit="1" customWidth="1"/>
    <col min="2018" max="2018" width="33" style="1" customWidth="1"/>
    <col min="2019" max="2019" width="19.21875" style="1" customWidth="1"/>
    <col min="2020" max="2046" width="13.77734375" style="1" customWidth="1"/>
    <col min="2047" max="2047" width="70.5546875" style="1" customWidth="1"/>
    <col min="2048" max="2271" width="11.5546875" style="1"/>
    <col min="2272" max="2272" width="5.44140625" style="1" bestFit="1" customWidth="1"/>
    <col min="2273" max="2273" width="33" style="1" bestFit="1" customWidth="1"/>
    <col min="2274" max="2274" width="33" style="1" customWidth="1"/>
    <col min="2275" max="2275" width="19.21875" style="1" customWidth="1"/>
    <col min="2276" max="2302" width="13.77734375" style="1" customWidth="1"/>
    <col min="2303" max="2303" width="70.5546875" style="1" customWidth="1"/>
    <col min="2304" max="2527" width="11.5546875" style="1"/>
    <col min="2528" max="2528" width="5.44140625" style="1" bestFit="1" customWidth="1"/>
    <col min="2529" max="2529" width="33" style="1" bestFit="1" customWidth="1"/>
    <col min="2530" max="2530" width="33" style="1" customWidth="1"/>
    <col min="2531" max="2531" width="19.21875" style="1" customWidth="1"/>
    <col min="2532" max="2558" width="13.77734375" style="1" customWidth="1"/>
    <col min="2559" max="2559" width="70.5546875" style="1" customWidth="1"/>
    <col min="2560" max="2783" width="11.5546875" style="1"/>
    <col min="2784" max="2784" width="5.44140625" style="1" bestFit="1" customWidth="1"/>
    <col min="2785" max="2785" width="33" style="1" bestFit="1" customWidth="1"/>
    <col min="2786" max="2786" width="33" style="1" customWidth="1"/>
    <col min="2787" max="2787" width="19.21875" style="1" customWidth="1"/>
    <col min="2788" max="2814" width="13.77734375" style="1" customWidth="1"/>
    <col min="2815" max="2815" width="70.5546875" style="1" customWidth="1"/>
    <col min="2816" max="3039" width="11.5546875" style="1"/>
    <col min="3040" max="3040" width="5.44140625" style="1" bestFit="1" customWidth="1"/>
    <col min="3041" max="3041" width="33" style="1" bestFit="1" customWidth="1"/>
    <col min="3042" max="3042" width="33" style="1" customWidth="1"/>
    <col min="3043" max="3043" width="19.21875" style="1" customWidth="1"/>
    <col min="3044" max="3070" width="13.77734375" style="1" customWidth="1"/>
    <col min="3071" max="3071" width="70.5546875" style="1" customWidth="1"/>
    <col min="3072" max="3295" width="11.5546875" style="1"/>
    <col min="3296" max="3296" width="5.44140625" style="1" bestFit="1" customWidth="1"/>
    <col min="3297" max="3297" width="33" style="1" bestFit="1" customWidth="1"/>
    <col min="3298" max="3298" width="33" style="1" customWidth="1"/>
    <col min="3299" max="3299" width="19.21875" style="1" customWidth="1"/>
    <col min="3300" max="3326" width="13.77734375" style="1" customWidth="1"/>
    <col min="3327" max="3327" width="70.5546875" style="1" customWidth="1"/>
    <col min="3328" max="3551" width="11.5546875" style="1"/>
    <col min="3552" max="3552" width="5.44140625" style="1" bestFit="1" customWidth="1"/>
    <col min="3553" max="3553" width="33" style="1" bestFit="1" customWidth="1"/>
    <col min="3554" max="3554" width="33" style="1" customWidth="1"/>
    <col min="3555" max="3555" width="19.21875" style="1" customWidth="1"/>
    <col min="3556" max="3582" width="13.77734375" style="1" customWidth="1"/>
    <col min="3583" max="3583" width="70.5546875" style="1" customWidth="1"/>
    <col min="3584" max="3807" width="11.5546875" style="1"/>
    <col min="3808" max="3808" width="5.44140625" style="1" bestFit="1" customWidth="1"/>
    <col min="3809" max="3809" width="33" style="1" bestFit="1" customWidth="1"/>
    <col min="3810" max="3810" width="33" style="1" customWidth="1"/>
    <col min="3811" max="3811" width="19.21875" style="1" customWidth="1"/>
    <col min="3812" max="3838" width="13.77734375" style="1" customWidth="1"/>
    <col min="3839" max="3839" width="70.5546875" style="1" customWidth="1"/>
    <col min="3840" max="4063" width="11.5546875" style="1"/>
    <col min="4064" max="4064" width="5.44140625" style="1" bestFit="1" customWidth="1"/>
    <col min="4065" max="4065" width="33" style="1" bestFit="1" customWidth="1"/>
    <col min="4066" max="4066" width="33" style="1" customWidth="1"/>
    <col min="4067" max="4067" width="19.21875" style="1" customWidth="1"/>
    <col min="4068" max="4094" width="13.77734375" style="1" customWidth="1"/>
    <col min="4095" max="4095" width="70.5546875" style="1" customWidth="1"/>
    <col min="4096" max="4319" width="11.5546875" style="1"/>
    <col min="4320" max="4320" width="5.44140625" style="1" bestFit="1" customWidth="1"/>
    <col min="4321" max="4321" width="33" style="1" bestFit="1" customWidth="1"/>
    <col min="4322" max="4322" width="33" style="1" customWidth="1"/>
    <col min="4323" max="4323" width="19.21875" style="1" customWidth="1"/>
    <col min="4324" max="4350" width="13.77734375" style="1" customWidth="1"/>
    <col min="4351" max="4351" width="70.5546875" style="1" customWidth="1"/>
    <col min="4352" max="4575" width="11.5546875" style="1"/>
    <col min="4576" max="4576" width="5.44140625" style="1" bestFit="1" customWidth="1"/>
    <col min="4577" max="4577" width="33" style="1" bestFit="1" customWidth="1"/>
    <col min="4578" max="4578" width="33" style="1" customWidth="1"/>
    <col min="4579" max="4579" width="19.21875" style="1" customWidth="1"/>
    <col min="4580" max="4606" width="13.77734375" style="1" customWidth="1"/>
    <col min="4607" max="4607" width="70.5546875" style="1" customWidth="1"/>
    <col min="4608" max="4831" width="11.5546875" style="1"/>
    <col min="4832" max="4832" width="5.44140625" style="1" bestFit="1" customWidth="1"/>
    <col min="4833" max="4833" width="33" style="1" bestFit="1" customWidth="1"/>
    <col min="4834" max="4834" width="33" style="1" customWidth="1"/>
    <col min="4835" max="4835" width="19.21875" style="1" customWidth="1"/>
    <col min="4836" max="4862" width="13.77734375" style="1" customWidth="1"/>
    <col min="4863" max="4863" width="70.5546875" style="1" customWidth="1"/>
    <col min="4864" max="5087" width="11.5546875" style="1"/>
    <col min="5088" max="5088" width="5.44140625" style="1" bestFit="1" customWidth="1"/>
    <col min="5089" max="5089" width="33" style="1" bestFit="1" customWidth="1"/>
    <col min="5090" max="5090" width="33" style="1" customWidth="1"/>
    <col min="5091" max="5091" width="19.21875" style="1" customWidth="1"/>
    <col min="5092" max="5118" width="13.77734375" style="1" customWidth="1"/>
    <col min="5119" max="5119" width="70.5546875" style="1" customWidth="1"/>
    <col min="5120" max="5343" width="11.5546875" style="1"/>
    <col min="5344" max="5344" width="5.44140625" style="1" bestFit="1" customWidth="1"/>
    <col min="5345" max="5345" width="33" style="1" bestFit="1" customWidth="1"/>
    <col min="5346" max="5346" width="33" style="1" customWidth="1"/>
    <col min="5347" max="5347" width="19.21875" style="1" customWidth="1"/>
    <col min="5348" max="5374" width="13.77734375" style="1" customWidth="1"/>
    <col min="5375" max="5375" width="70.5546875" style="1" customWidth="1"/>
    <col min="5376" max="5599" width="11.5546875" style="1"/>
    <col min="5600" max="5600" width="5.44140625" style="1" bestFit="1" customWidth="1"/>
    <col min="5601" max="5601" width="33" style="1" bestFit="1" customWidth="1"/>
    <col min="5602" max="5602" width="33" style="1" customWidth="1"/>
    <col min="5603" max="5603" width="19.21875" style="1" customWidth="1"/>
    <col min="5604" max="5630" width="13.77734375" style="1" customWidth="1"/>
    <col min="5631" max="5631" width="70.5546875" style="1" customWidth="1"/>
    <col min="5632" max="5855" width="11.5546875" style="1"/>
    <col min="5856" max="5856" width="5.44140625" style="1" bestFit="1" customWidth="1"/>
    <col min="5857" max="5857" width="33" style="1" bestFit="1" customWidth="1"/>
    <col min="5858" max="5858" width="33" style="1" customWidth="1"/>
    <col min="5859" max="5859" width="19.21875" style="1" customWidth="1"/>
    <col min="5860" max="5886" width="13.77734375" style="1" customWidth="1"/>
    <col min="5887" max="5887" width="70.5546875" style="1" customWidth="1"/>
    <col min="5888" max="6111" width="11.5546875" style="1"/>
    <col min="6112" max="6112" width="5.44140625" style="1" bestFit="1" customWidth="1"/>
    <col min="6113" max="6113" width="33" style="1" bestFit="1" customWidth="1"/>
    <col min="6114" max="6114" width="33" style="1" customWidth="1"/>
    <col min="6115" max="6115" width="19.21875" style="1" customWidth="1"/>
    <col min="6116" max="6142" width="13.77734375" style="1" customWidth="1"/>
    <col min="6143" max="6143" width="70.5546875" style="1" customWidth="1"/>
    <col min="6144" max="6367" width="11.5546875" style="1"/>
    <col min="6368" max="6368" width="5.44140625" style="1" bestFit="1" customWidth="1"/>
    <col min="6369" max="6369" width="33" style="1" bestFit="1" customWidth="1"/>
    <col min="6370" max="6370" width="33" style="1" customWidth="1"/>
    <col min="6371" max="6371" width="19.21875" style="1" customWidth="1"/>
    <col min="6372" max="6398" width="13.77734375" style="1" customWidth="1"/>
    <col min="6399" max="6399" width="70.5546875" style="1" customWidth="1"/>
    <col min="6400" max="6623" width="11.5546875" style="1"/>
    <col min="6624" max="6624" width="5.44140625" style="1" bestFit="1" customWidth="1"/>
    <col min="6625" max="6625" width="33" style="1" bestFit="1" customWidth="1"/>
    <col min="6626" max="6626" width="33" style="1" customWidth="1"/>
    <col min="6627" max="6627" width="19.21875" style="1" customWidth="1"/>
    <col min="6628" max="6654" width="13.77734375" style="1" customWidth="1"/>
    <col min="6655" max="6655" width="70.5546875" style="1" customWidth="1"/>
    <col min="6656" max="6879" width="11.5546875" style="1"/>
    <col min="6880" max="6880" width="5.44140625" style="1" bestFit="1" customWidth="1"/>
    <col min="6881" max="6881" width="33" style="1" bestFit="1" customWidth="1"/>
    <col min="6882" max="6882" width="33" style="1" customWidth="1"/>
    <col min="6883" max="6883" width="19.21875" style="1" customWidth="1"/>
    <col min="6884" max="6910" width="13.77734375" style="1" customWidth="1"/>
    <col min="6911" max="6911" width="70.5546875" style="1" customWidth="1"/>
    <col min="6912" max="7135" width="11.5546875" style="1"/>
    <col min="7136" max="7136" width="5.44140625" style="1" bestFit="1" customWidth="1"/>
    <col min="7137" max="7137" width="33" style="1" bestFit="1" customWidth="1"/>
    <col min="7138" max="7138" width="33" style="1" customWidth="1"/>
    <col min="7139" max="7139" width="19.21875" style="1" customWidth="1"/>
    <col min="7140" max="7166" width="13.77734375" style="1" customWidth="1"/>
    <col min="7167" max="7167" width="70.5546875" style="1" customWidth="1"/>
    <col min="7168" max="7391" width="11.5546875" style="1"/>
    <col min="7392" max="7392" width="5.44140625" style="1" bestFit="1" customWidth="1"/>
    <col min="7393" max="7393" width="33" style="1" bestFit="1" customWidth="1"/>
    <col min="7394" max="7394" width="33" style="1" customWidth="1"/>
    <col min="7395" max="7395" width="19.21875" style="1" customWidth="1"/>
    <col min="7396" max="7422" width="13.77734375" style="1" customWidth="1"/>
    <col min="7423" max="7423" width="70.5546875" style="1" customWidth="1"/>
    <col min="7424" max="7647" width="11.5546875" style="1"/>
    <col min="7648" max="7648" width="5.44140625" style="1" bestFit="1" customWidth="1"/>
    <col min="7649" max="7649" width="33" style="1" bestFit="1" customWidth="1"/>
    <col min="7650" max="7650" width="33" style="1" customWidth="1"/>
    <col min="7651" max="7651" width="19.21875" style="1" customWidth="1"/>
    <col min="7652" max="7678" width="13.77734375" style="1" customWidth="1"/>
    <col min="7679" max="7679" width="70.5546875" style="1" customWidth="1"/>
    <col min="7680" max="7903" width="11.5546875" style="1"/>
    <col min="7904" max="7904" width="5.44140625" style="1" bestFit="1" customWidth="1"/>
    <col min="7905" max="7905" width="33" style="1" bestFit="1" customWidth="1"/>
    <col min="7906" max="7906" width="33" style="1" customWidth="1"/>
    <col min="7907" max="7907" width="19.21875" style="1" customWidth="1"/>
    <col min="7908" max="7934" width="13.77734375" style="1" customWidth="1"/>
    <col min="7935" max="7935" width="70.5546875" style="1" customWidth="1"/>
    <col min="7936" max="8159" width="11.5546875" style="1"/>
    <col min="8160" max="8160" width="5.44140625" style="1" bestFit="1" customWidth="1"/>
    <col min="8161" max="8161" width="33" style="1" bestFit="1" customWidth="1"/>
    <col min="8162" max="8162" width="33" style="1" customWidth="1"/>
    <col min="8163" max="8163" width="19.21875" style="1" customWidth="1"/>
    <col min="8164" max="8190" width="13.77734375" style="1" customWidth="1"/>
    <col min="8191" max="8191" width="70.5546875" style="1" customWidth="1"/>
    <col min="8192" max="8415" width="11.5546875" style="1"/>
    <col min="8416" max="8416" width="5.44140625" style="1" bestFit="1" customWidth="1"/>
    <col min="8417" max="8417" width="33" style="1" bestFit="1" customWidth="1"/>
    <col min="8418" max="8418" width="33" style="1" customWidth="1"/>
    <col min="8419" max="8419" width="19.21875" style="1" customWidth="1"/>
    <col min="8420" max="8446" width="13.77734375" style="1" customWidth="1"/>
    <col min="8447" max="8447" width="70.5546875" style="1" customWidth="1"/>
    <col min="8448" max="8671" width="11.5546875" style="1"/>
    <col min="8672" max="8672" width="5.44140625" style="1" bestFit="1" customWidth="1"/>
    <col min="8673" max="8673" width="33" style="1" bestFit="1" customWidth="1"/>
    <col min="8674" max="8674" width="33" style="1" customWidth="1"/>
    <col min="8675" max="8675" width="19.21875" style="1" customWidth="1"/>
    <col min="8676" max="8702" width="13.77734375" style="1" customWidth="1"/>
    <col min="8703" max="8703" width="70.5546875" style="1" customWidth="1"/>
    <col min="8704" max="8927" width="11.5546875" style="1"/>
    <col min="8928" max="8928" width="5.44140625" style="1" bestFit="1" customWidth="1"/>
    <col min="8929" max="8929" width="33" style="1" bestFit="1" customWidth="1"/>
    <col min="8930" max="8930" width="33" style="1" customWidth="1"/>
    <col min="8931" max="8931" width="19.21875" style="1" customWidth="1"/>
    <col min="8932" max="8958" width="13.77734375" style="1" customWidth="1"/>
    <col min="8959" max="8959" width="70.5546875" style="1" customWidth="1"/>
    <col min="8960" max="9183" width="11.5546875" style="1"/>
    <col min="9184" max="9184" width="5.44140625" style="1" bestFit="1" customWidth="1"/>
    <col min="9185" max="9185" width="33" style="1" bestFit="1" customWidth="1"/>
    <col min="9186" max="9186" width="33" style="1" customWidth="1"/>
    <col min="9187" max="9187" width="19.21875" style="1" customWidth="1"/>
    <col min="9188" max="9214" width="13.77734375" style="1" customWidth="1"/>
    <col min="9215" max="9215" width="70.5546875" style="1" customWidth="1"/>
    <col min="9216" max="9439" width="11.5546875" style="1"/>
    <col min="9440" max="9440" width="5.44140625" style="1" bestFit="1" customWidth="1"/>
    <col min="9441" max="9441" width="33" style="1" bestFit="1" customWidth="1"/>
    <col min="9442" max="9442" width="33" style="1" customWidth="1"/>
    <col min="9443" max="9443" width="19.21875" style="1" customWidth="1"/>
    <col min="9444" max="9470" width="13.77734375" style="1" customWidth="1"/>
    <col min="9471" max="9471" width="70.5546875" style="1" customWidth="1"/>
    <col min="9472" max="9695" width="11.5546875" style="1"/>
    <col min="9696" max="9696" width="5.44140625" style="1" bestFit="1" customWidth="1"/>
    <col min="9697" max="9697" width="33" style="1" bestFit="1" customWidth="1"/>
    <col min="9698" max="9698" width="33" style="1" customWidth="1"/>
    <col min="9699" max="9699" width="19.21875" style="1" customWidth="1"/>
    <col min="9700" max="9726" width="13.77734375" style="1" customWidth="1"/>
    <col min="9727" max="9727" width="70.5546875" style="1" customWidth="1"/>
    <col min="9728" max="9951" width="11.5546875" style="1"/>
    <col min="9952" max="9952" width="5.44140625" style="1" bestFit="1" customWidth="1"/>
    <col min="9953" max="9953" width="33" style="1" bestFit="1" customWidth="1"/>
    <col min="9954" max="9954" width="33" style="1" customWidth="1"/>
    <col min="9955" max="9955" width="19.21875" style="1" customWidth="1"/>
    <col min="9956" max="9982" width="13.77734375" style="1" customWidth="1"/>
    <col min="9983" max="9983" width="70.5546875" style="1" customWidth="1"/>
    <col min="9984" max="10207" width="11.5546875" style="1"/>
    <col min="10208" max="10208" width="5.44140625" style="1" bestFit="1" customWidth="1"/>
    <col min="10209" max="10209" width="33" style="1" bestFit="1" customWidth="1"/>
    <col min="10210" max="10210" width="33" style="1" customWidth="1"/>
    <col min="10211" max="10211" width="19.21875" style="1" customWidth="1"/>
    <col min="10212" max="10238" width="13.77734375" style="1" customWidth="1"/>
    <col min="10239" max="10239" width="70.5546875" style="1" customWidth="1"/>
    <col min="10240" max="10463" width="11.5546875" style="1"/>
    <col min="10464" max="10464" width="5.44140625" style="1" bestFit="1" customWidth="1"/>
    <col min="10465" max="10465" width="33" style="1" bestFit="1" customWidth="1"/>
    <col min="10466" max="10466" width="33" style="1" customWidth="1"/>
    <col min="10467" max="10467" width="19.21875" style="1" customWidth="1"/>
    <col min="10468" max="10494" width="13.77734375" style="1" customWidth="1"/>
    <col min="10495" max="10495" width="70.5546875" style="1" customWidth="1"/>
    <col min="10496" max="10719" width="11.5546875" style="1"/>
    <col min="10720" max="10720" width="5.44140625" style="1" bestFit="1" customWidth="1"/>
    <col min="10721" max="10721" width="33" style="1" bestFit="1" customWidth="1"/>
    <col min="10722" max="10722" width="33" style="1" customWidth="1"/>
    <col min="10723" max="10723" width="19.21875" style="1" customWidth="1"/>
    <col min="10724" max="10750" width="13.77734375" style="1" customWidth="1"/>
    <col min="10751" max="10751" width="70.5546875" style="1" customWidth="1"/>
    <col min="10752" max="10975" width="11.5546875" style="1"/>
    <col min="10976" max="10976" width="5.44140625" style="1" bestFit="1" customWidth="1"/>
    <col min="10977" max="10977" width="33" style="1" bestFit="1" customWidth="1"/>
    <col min="10978" max="10978" width="33" style="1" customWidth="1"/>
    <col min="10979" max="10979" width="19.21875" style="1" customWidth="1"/>
    <col min="10980" max="11006" width="13.77734375" style="1" customWidth="1"/>
    <col min="11007" max="11007" width="70.5546875" style="1" customWidth="1"/>
    <col min="11008" max="11231" width="11.5546875" style="1"/>
    <col min="11232" max="11232" width="5.44140625" style="1" bestFit="1" customWidth="1"/>
    <col min="11233" max="11233" width="33" style="1" bestFit="1" customWidth="1"/>
    <col min="11234" max="11234" width="33" style="1" customWidth="1"/>
    <col min="11235" max="11235" width="19.21875" style="1" customWidth="1"/>
    <col min="11236" max="11262" width="13.77734375" style="1" customWidth="1"/>
    <col min="11263" max="11263" width="70.5546875" style="1" customWidth="1"/>
    <col min="11264" max="11487" width="11.5546875" style="1"/>
    <col min="11488" max="11488" width="5.44140625" style="1" bestFit="1" customWidth="1"/>
    <col min="11489" max="11489" width="33" style="1" bestFit="1" customWidth="1"/>
    <col min="11490" max="11490" width="33" style="1" customWidth="1"/>
    <col min="11491" max="11491" width="19.21875" style="1" customWidth="1"/>
    <col min="11492" max="11518" width="13.77734375" style="1" customWidth="1"/>
    <col min="11519" max="11519" width="70.5546875" style="1" customWidth="1"/>
    <col min="11520" max="11743" width="11.5546875" style="1"/>
    <col min="11744" max="11744" width="5.44140625" style="1" bestFit="1" customWidth="1"/>
    <col min="11745" max="11745" width="33" style="1" bestFit="1" customWidth="1"/>
    <col min="11746" max="11746" width="33" style="1" customWidth="1"/>
    <col min="11747" max="11747" width="19.21875" style="1" customWidth="1"/>
    <col min="11748" max="11774" width="13.77734375" style="1" customWidth="1"/>
    <col min="11775" max="11775" width="70.5546875" style="1" customWidth="1"/>
    <col min="11776" max="11999" width="11.5546875" style="1"/>
    <col min="12000" max="12000" width="5.44140625" style="1" bestFit="1" customWidth="1"/>
    <col min="12001" max="12001" width="33" style="1" bestFit="1" customWidth="1"/>
    <col min="12002" max="12002" width="33" style="1" customWidth="1"/>
    <col min="12003" max="12003" width="19.21875" style="1" customWidth="1"/>
    <col min="12004" max="12030" width="13.77734375" style="1" customWidth="1"/>
    <col min="12031" max="12031" width="70.5546875" style="1" customWidth="1"/>
    <col min="12032" max="12255" width="11.5546875" style="1"/>
    <col min="12256" max="12256" width="5.44140625" style="1" bestFit="1" customWidth="1"/>
    <col min="12257" max="12257" width="33" style="1" bestFit="1" customWidth="1"/>
    <col min="12258" max="12258" width="33" style="1" customWidth="1"/>
    <col min="12259" max="12259" width="19.21875" style="1" customWidth="1"/>
    <col min="12260" max="12286" width="13.77734375" style="1" customWidth="1"/>
    <col min="12287" max="12287" width="70.5546875" style="1" customWidth="1"/>
    <col min="12288" max="12511" width="11.5546875" style="1"/>
    <col min="12512" max="12512" width="5.44140625" style="1" bestFit="1" customWidth="1"/>
    <col min="12513" max="12513" width="33" style="1" bestFit="1" customWidth="1"/>
    <col min="12514" max="12514" width="33" style="1" customWidth="1"/>
    <col min="12515" max="12515" width="19.21875" style="1" customWidth="1"/>
    <col min="12516" max="12542" width="13.77734375" style="1" customWidth="1"/>
    <col min="12543" max="12543" width="70.5546875" style="1" customWidth="1"/>
    <col min="12544" max="12767" width="11.5546875" style="1"/>
    <col min="12768" max="12768" width="5.44140625" style="1" bestFit="1" customWidth="1"/>
    <col min="12769" max="12769" width="33" style="1" bestFit="1" customWidth="1"/>
    <col min="12770" max="12770" width="33" style="1" customWidth="1"/>
    <col min="12771" max="12771" width="19.21875" style="1" customWidth="1"/>
    <col min="12772" max="12798" width="13.77734375" style="1" customWidth="1"/>
    <col min="12799" max="12799" width="70.5546875" style="1" customWidth="1"/>
    <col min="12800" max="13023" width="11.5546875" style="1"/>
    <col min="13024" max="13024" width="5.44140625" style="1" bestFit="1" customWidth="1"/>
    <col min="13025" max="13025" width="33" style="1" bestFit="1" customWidth="1"/>
    <col min="13026" max="13026" width="33" style="1" customWidth="1"/>
    <col min="13027" max="13027" width="19.21875" style="1" customWidth="1"/>
    <col min="13028" max="13054" width="13.77734375" style="1" customWidth="1"/>
    <col min="13055" max="13055" width="70.5546875" style="1" customWidth="1"/>
    <col min="13056" max="13279" width="11.5546875" style="1"/>
    <col min="13280" max="13280" width="5.44140625" style="1" bestFit="1" customWidth="1"/>
    <col min="13281" max="13281" width="33" style="1" bestFit="1" customWidth="1"/>
    <col min="13282" max="13282" width="33" style="1" customWidth="1"/>
    <col min="13283" max="13283" width="19.21875" style="1" customWidth="1"/>
    <col min="13284" max="13310" width="13.77734375" style="1" customWidth="1"/>
    <col min="13311" max="13311" width="70.5546875" style="1" customWidth="1"/>
    <col min="13312" max="13535" width="11.5546875" style="1"/>
    <col min="13536" max="13536" width="5.44140625" style="1" bestFit="1" customWidth="1"/>
    <col min="13537" max="13537" width="33" style="1" bestFit="1" customWidth="1"/>
    <col min="13538" max="13538" width="33" style="1" customWidth="1"/>
    <col min="13539" max="13539" width="19.21875" style="1" customWidth="1"/>
    <col min="13540" max="13566" width="13.77734375" style="1" customWidth="1"/>
    <col min="13567" max="13567" width="70.5546875" style="1" customWidth="1"/>
    <col min="13568" max="13791" width="11.5546875" style="1"/>
    <col min="13792" max="13792" width="5.44140625" style="1" bestFit="1" customWidth="1"/>
    <col min="13793" max="13793" width="33" style="1" bestFit="1" customWidth="1"/>
    <col min="13794" max="13794" width="33" style="1" customWidth="1"/>
    <col min="13795" max="13795" width="19.21875" style="1" customWidth="1"/>
    <col min="13796" max="13822" width="13.77734375" style="1" customWidth="1"/>
    <col min="13823" max="13823" width="70.5546875" style="1" customWidth="1"/>
    <col min="13824" max="14047" width="11.5546875" style="1"/>
    <col min="14048" max="14048" width="5.44140625" style="1" bestFit="1" customWidth="1"/>
    <col min="14049" max="14049" width="33" style="1" bestFit="1" customWidth="1"/>
    <col min="14050" max="14050" width="33" style="1" customWidth="1"/>
    <col min="14051" max="14051" width="19.21875" style="1" customWidth="1"/>
    <col min="14052" max="14078" width="13.77734375" style="1" customWidth="1"/>
    <col min="14079" max="14079" width="70.5546875" style="1" customWidth="1"/>
    <col min="14080" max="14303" width="11.5546875" style="1"/>
    <col min="14304" max="14304" width="5.44140625" style="1" bestFit="1" customWidth="1"/>
    <col min="14305" max="14305" width="33" style="1" bestFit="1" customWidth="1"/>
    <col min="14306" max="14306" width="33" style="1" customWidth="1"/>
    <col min="14307" max="14307" width="19.21875" style="1" customWidth="1"/>
    <col min="14308" max="14334" width="13.77734375" style="1" customWidth="1"/>
    <col min="14335" max="14335" width="70.5546875" style="1" customWidth="1"/>
    <col min="14336" max="14559" width="11.5546875" style="1"/>
    <col min="14560" max="14560" width="5.44140625" style="1" bestFit="1" customWidth="1"/>
    <col min="14561" max="14561" width="33" style="1" bestFit="1" customWidth="1"/>
    <col min="14562" max="14562" width="33" style="1" customWidth="1"/>
    <col min="14563" max="14563" width="19.21875" style="1" customWidth="1"/>
    <col min="14564" max="14590" width="13.77734375" style="1" customWidth="1"/>
    <col min="14591" max="14591" width="70.5546875" style="1" customWidth="1"/>
    <col min="14592" max="14815" width="11.5546875" style="1"/>
    <col min="14816" max="14816" width="5.44140625" style="1" bestFit="1" customWidth="1"/>
    <col min="14817" max="14817" width="33" style="1" bestFit="1" customWidth="1"/>
    <col min="14818" max="14818" width="33" style="1" customWidth="1"/>
    <col min="14819" max="14819" width="19.21875" style="1" customWidth="1"/>
    <col min="14820" max="14846" width="13.77734375" style="1" customWidth="1"/>
    <col min="14847" max="14847" width="70.5546875" style="1" customWidth="1"/>
    <col min="14848" max="15071" width="11.5546875" style="1"/>
    <col min="15072" max="15072" width="5.44140625" style="1" bestFit="1" customWidth="1"/>
    <col min="15073" max="15073" width="33" style="1" bestFit="1" customWidth="1"/>
    <col min="15074" max="15074" width="33" style="1" customWidth="1"/>
    <col min="15075" max="15075" width="19.21875" style="1" customWidth="1"/>
    <col min="15076" max="15102" width="13.77734375" style="1" customWidth="1"/>
    <col min="15103" max="15103" width="70.5546875" style="1" customWidth="1"/>
    <col min="15104" max="15327" width="11.5546875" style="1"/>
    <col min="15328" max="15328" width="5.44140625" style="1" bestFit="1" customWidth="1"/>
    <col min="15329" max="15329" width="33" style="1" bestFit="1" customWidth="1"/>
    <col min="15330" max="15330" width="33" style="1" customWidth="1"/>
    <col min="15331" max="15331" width="19.21875" style="1" customWidth="1"/>
    <col min="15332" max="15358" width="13.77734375" style="1" customWidth="1"/>
    <col min="15359" max="15359" width="70.5546875" style="1" customWidth="1"/>
    <col min="15360" max="15583" width="11.5546875" style="1"/>
    <col min="15584" max="15584" width="5.44140625" style="1" bestFit="1" customWidth="1"/>
    <col min="15585" max="15585" width="33" style="1" bestFit="1" customWidth="1"/>
    <col min="15586" max="15586" width="33" style="1" customWidth="1"/>
    <col min="15587" max="15587" width="19.21875" style="1" customWidth="1"/>
    <col min="15588" max="15614" width="13.77734375" style="1" customWidth="1"/>
    <col min="15615" max="15615" width="70.5546875" style="1" customWidth="1"/>
    <col min="15616" max="15839" width="11.5546875" style="1"/>
    <col min="15840" max="15840" width="5.44140625" style="1" bestFit="1" customWidth="1"/>
    <col min="15841" max="15841" width="33" style="1" bestFit="1" customWidth="1"/>
    <col min="15842" max="15842" width="33" style="1" customWidth="1"/>
    <col min="15843" max="15843" width="19.21875" style="1" customWidth="1"/>
    <col min="15844" max="15870" width="13.77734375" style="1" customWidth="1"/>
    <col min="15871" max="15871" width="70.5546875" style="1" customWidth="1"/>
    <col min="15872" max="16095" width="11.5546875" style="1"/>
    <col min="16096" max="16096" width="5.44140625" style="1" bestFit="1" customWidth="1"/>
    <col min="16097" max="16097" width="33" style="1" bestFit="1" customWidth="1"/>
    <col min="16098" max="16098" width="33" style="1" customWidth="1"/>
    <col min="16099" max="16099" width="19.21875" style="1" customWidth="1"/>
    <col min="16100" max="16126" width="13.77734375" style="1" customWidth="1"/>
    <col min="16127" max="16127" width="70.5546875" style="1" customWidth="1"/>
    <col min="16128" max="16384" width="11.5546875" style="1"/>
  </cols>
  <sheetData>
    <row r="1" spans="1:15" ht="28.5" x14ac:dyDescent="0.4">
      <c r="B1" s="287" t="s">
        <v>197</v>
      </c>
    </row>
    <row r="2" spans="1:15" ht="27" customHeight="1" x14ac:dyDescent="0.3">
      <c r="B2" s="288" t="s">
        <v>58</v>
      </c>
    </row>
    <row r="3" spans="1:15" ht="27" hidden="1" customHeight="1" x14ac:dyDescent="0.3">
      <c r="A3" s="185"/>
      <c r="B3" s="289" t="s">
        <v>198</v>
      </c>
    </row>
    <row r="4" spans="1:15" s="3" customFormat="1" ht="9.75" customHeight="1" x14ac:dyDescent="0.4">
      <c r="B4" s="4"/>
      <c r="C4" s="2"/>
      <c r="D4" s="2"/>
    </row>
    <row r="5" spans="1:15" ht="25.9" customHeight="1" x14ac:dyDescent="0.3">
      <c r="B5" s="324" t="s">
        <v>157</v>
      </c>
      <c r="C5" s="324"/>
      <c r="D5" s="324"/>
      <c r="E5" s="324"/>
      <c r="F5" s="324"/>
      <c r="G5" s="324"/>
      <c r="H5" s="324"/>
      <c r="I5" s="324"/>
      <c r="J5" s="324"/>
      <c r="K5" s="13"/>
      <c r="L5" s="13"/>
      <c r="M5" s="5"/>
      <c r="N5" s="5"/>
      <c r="O5" s="5"/>
    </row>
    <row r="6" spans="1:15" ht="25.9" customHeight="1" x14ac:dyDescent="0.3">
      <c r="B6" s="314" t="s">
        <v>23</v>
      </c>
      <c r="C6" s="314"/>
      <c r="D6" s="314"/>
      <c r="E6" s="314"/>
      <c r="F6" s="314"/>
      <c r="G6" s="314"/>
      <c r="H6" s="314"/>
      <c r="I6" s="314"/>
      <c r="J6" s="314"/>
      <c r="K6" s="14"/>
      <c r="L6" s="14"/>
      <c r="M6" s="5"/>
      <c r="N6" s="5"/>
      <c r="O6" s="5"/>
    </row>
    <row r="7" spans="1:15" s="5" customFormat="1" ht="20.25" customHeight="1" x14ac:dyDescent="0.3">
      <c r="A7" s="6"/>
      <c r="B7" s="7"/>
      <c r="C7" s="7"/>
      <c r="D7" s="7"/>
    </row>
    <row r="8" spans="1:15" s="5" customFormat="1" ht="20.25" customHeight="1" x14ac:dyDescent="0.3">
      <c r="A8" s="6"/>
      <c r="B8" s="7"/>
      <c r="C8" s="7"/>
      <c r="D8" s="7"/>
      <c r="G8" s="15" t="s">
        <v>59</v>
      </c>
      <c r="I8" s="326"/>
      <c r="J8" s="327"/>
    </row>
    <row r="9" spans="1:15" s="5" customFormat="1" ht="20.25" customHeight="1" x14ac:dyDescent="0.3">
      <c r="A9" s="6"/>
      <c r="B9" s="7"/>
      <c r="C9" s="7"/>
      <c r="D9" s="7"/>
      <c r="G9" s="15" t="s">
        <v>60</v>
      </c>
      <c r="H9" s="51"/>
      <c r="I9" s="326"/>
      <c r="J9" s="327"/>
    </row>
    <row r="10" spans="1:15" ht="20.25" customHeight="1" x14ac:dyDescent="0.3">
      <c r="B10" s="147" t="s">
        <v>18</v>
      </c>
      <c r="C10" s="8" t="s">
        <v>63</v>
      </c>
    </row>
    <row r="11" spans="1:15" ht="30.6" customHeight="1" x14ac:dyDescent="0.3">
      <c r="B11" s="148" t="s">
        <v>106</v>
      </c>
      <c r="C11" s="197">
        <v>78.72</v>
      </c>
      <c r="D11" s="290" t="s">
        <v>227</v>
      </c>
      <c r="E11" s="181"/>
      <c r="F11" s="181"/>
      <c r="G11" s="181"/>
      <c r="H11" s="181"/>
      <c r="I11" s="181"/>
      <c r="J11" s="181"/>
    </row>
    <row r="12" spans="1:15" s="185" customFormat="1" ht="17.25" customHeight="1" x14ac:dyDescent="0.3">
      <c r="B12" s="332" t="s">
        <v>199</v>
      </c>
      <c r="C12" s="333"/>
      <c r="D12" s="290"/>
      <c r="E12" s="291"/>
      <c r="F12" s="291"/>
      <c r="G12" s="291"/>
      <c r="H12" s="291"/>
      <c r="I12" s="291"/>
      <c r="J12" s="291"/>
    </row>
    <row r="13" spans="1:15" ht="30.6" customHeight="1" x14ac:dyDescent="0.3">
      <c r="B13" s="148" t="s">
        <v>215</v>
      </c>
      <c r="C13" s="199"/>
      <c r="D13" s="290" t="s">
        <v>228</v>
      </c>
      <c r="E13" s="181"/>
      <c r="F13" s="181"/>
      <c r="G13" s="181"/>
      <c r="H13" s="181"/>
      <c r="I13" s="181"/>
      <c r="J13" s="181"/>
    </row>
    <row r="14" spans="1:15" ht="30.6" customHeight="1" x14ac:dyDescent="0.3">
      <c r="B14" s="148" t="s">
        <v>9</v>
      </c>
      <c r="C14" s="199"/>
      <c r="D14" s="312" t="s">
        <v>194</v>
      </c>
      <c r="E14" s="313"/>
      <c r="F14" s="313"/>
      <c r="G14" s="313"/>
      <c r="H14" s="45">
        <f>IFERROR(C14/C13,0)</f>
        <v>0</v>
      </c>
      <c r="I14" s="183" t="s">
        <v>107</v>
      </c>
      <c r="J14" s="182"/>
    </row>
    <row r="15" spans="1:15" s="185" customFormat="1" ht="36.75" customHeight="1" x14ac:dyDescent="0.3">
      <c r="B15" s="292"/>
      <c r="C15" s="293"/>
      <c r="D15" s="334" t="s">
        <v>200</v>
      </c>
      <c r="E15" s="335"/>
      <c r="F15" s="335"/>
      <c r="G15" s="335"/>
      <c r="H15" s="335"/>
      <c r="I15" s="335"/>
      <c r="J15" s="335"/>
      <c r="K15" s="294"/>
    </row>
    <row r="16" spans="1:15" s="185" customFormat="1" ht="27.4" customHeight="1" x14ac:dyDescent="0.3">
      <c r="B16" s="336" t="s">
        <v>93</v>
      </c>
      <c r="C16" s="336"/>
      <c r="D16" s="47" t="s">
        <v>109</v>
      </c>
      <c r="E16" s="48" t="s">
        <v>110</v>
      </c>
      <c r="F16" s="47" t="s">
        <v>111</v>
      </c>
      <c r="G16" s="48" t="s">
        <v>112</v>
      </c>
      <c r="H16" s="48" t="s">
        <v>113</v>
      </c>
      <c r="I16" s="48" t="s">
        <v>114</v>
      </c>
      <c r="J16" s="295"/>
      <c r="K16" s="190"/>
    </row>
    <row r="17" spans="2:17" s="185" customFormat="1" ht="27.4" customHeight="1" x14ac:dyDescent="0.3">
      <c r="B17" s="292"/>
      <c r="C17" s="296">
        <f>SUM(D17:I17)</f>
        <v>1</v>
      </c>
      <c r="D17" s="49">
        <v>0.03</v>
      </c>
      <c r="E17" s="49">
        <v>0.25</v>
      </c>
      <c r="F17" s="49">
        <v>0.19</v>
      </c>
      <c r="G17" s="49">
        <v>0.21</v>
      </c>
      <c r="H17" s="49">
        <v>0.13</v>
      </c>
      <c r="I17" s="49">
        <v>0.19</v>
      </c>
      <c r="J17" s="297"/>
      <c r="P17" s="298"/>
      <c r="Q17" s="298"/>
    </row>
    <row r="18" spans="2:17" s="185" customFormat="1" ht="19.5" customHeight="1" thickBot="1" x14ac:dyDescent="0.35">
      <c r="B18" s="332" t="s">
        <v>201</v>
      </c>
      <c r="C18" s="333"/>
      <c r="D18" s="290"/>
      <c r="E18" s="291"/>
      <c r="F18" s="291"/>
      <c r="G18" s="291"/>
      <c r="H18" s="291"/>
      <c r="I18" s="291"/>
      <c r="J18" s="291"/>
    </row>
    <row r="19" spans="2:17" ht="30.6" customHeight="1" x14ac:dyDescent="0.3">
      <c r="B19" s="184"/>
      <c r="C19" s="198">
        <v>9</v>
      </c>
      <c r="D19" s="312" t="s">
        <v>183</v>
      </c>
      <c r="E19" s="313"/>
      <c r="F19" s="313"/>
      <c r="G19" s="313"/>
      <c r="H19" s="313"/>
      <c r="I19" s="313"/>
      <c r="J19" s="313"/>
    </row>
    <row r="20" spans="2:17" ht="34.9" customHeight="1" x14ac:dyDescent="0.3">
      <c r="B20" s="148" t="s">
        <v>10</v>
      </c>
      <c r="C20" s="199">
        <v>15</v>
      </c>
      <c r="D20" s="312" t="s">
        <v>204</v>
      </c>
      <c r="E20" s="313"/>
      <c r="F20" s="313"/>
      <c r="G20" s="313"/>
      <c r="H20" s="313"/>
      <c r="I20" s="313"/>
      <c r="J20" s="313"/>
    </row>
    <row r="21" spans="2:17" ht="30.6" customHeight="1" x14ac:dyDescent="0.3">
      <c r="B21" s="148" t="s">
        <v>11</v>
      </c>
      <c r="C21" s="146"/>
      <c r="D21" s="323" t="s">
        <v>205</v>
      </c>
      <c r="E21" s="325"/>
      <c r="F21" s="325"/>
      <c r="G21" s="325"/>
      <c r="H21" s="325"/>
      <c r="I21" s="325"/>
      <c r="J21" s="325"/>
    </row>
    <row r="22" spans="2:17" s="185" customFormat="1" ht="33.75" customHeight="1" x14ac:dyDescent="0.3">
      <c r="B22" s="148"/>
      <c r="C22" s="299">
        <f>SUM(C19:C21)</f>
        <v>24</v>
      </c>
      <c r="D22" s="323" t="s">
        <v>202</v>
      </c>
      <c r="E22" s="325"/>
      <c r="F22" s="325"/>
      <c r="G22" s="325"/>
      <c r="H22" s="325"/>
      <c r="I22" s="325"/>
      <c r="J22" s="325"/>
    </row>
    <row r="23" spans="2:17" s="185" customFormat="1" ht="17.25" customHeight="1" x14ac:dyDescent="0.3">
      <c r="B23" s="332" t="s">
        <v>203</v>
      </c>
      <c r="C23" s="333"/>
      <c r="D23" s="290"/>
      <c r="E23" s="306"/>
      <c r="F23" s="306"/>
      <c r="G23" s="306"/>
      <c r="H23" s="306"/>
      <c r="I23" s="306"/>
      <c r="J23" s="306"/>
    </row>
    <row r="24" spans="2:17" ht="30.6" customHeight="1" x14ac:dyDescent="0.3">
      <c r="B24" s="148" t="s">
        <v>216</v>
      </c>
      <c r="C24" s="199"/>
      <c r="D24" s="323" t="s">
        <v>217</v>
      </c>
      <c r="E24" s="330"/>
      <c r="F24" s="330"/>
      <c r="G24" s="325"/>
      <c r="H24" s="307"/>
      <c r="I24" s="331"/>
      <c r="J24" s="331"/>
    </row>
    <row r="25" spans="2:17" s="185" customFormat="1" ht="17.25" customHeight="1" x14ac:dyDescent="0.3">
      <c r="B25" s="332" t="s">
        <v>206</v>
      </c>
      <c r="C25" s="342"/>
      <c r="D25" s="290"/>
      <c r="E25" s="306"/>
      <c r="F25" s="306"/>
      <c r="G25" s="306"/>
      <c r="H25" s="306"/>
      <c r="I25" s="306"/>
      <c r="J25" s="306"/>
    </row>
    <row r="26" spans="2:17" ht="34.5" customHeight="1" x14ac:dyDescent="0.3">
      <c r="B26" s="303"/>
      <c r="C26" s="300">
        <f>(48+C24)*4.33*60-((C22/12)*8*60)-((C22/12)*(C24/6))*60</f>
        <v>11510.4</v>
      </c>
      <c r="D26" s="328" t="s">
        <v>207</v>
      </c>
      <c r="E26" s="329"/>
      <c r="F26" s="329"/>
      <c r="G26" s="329"/>
      <c r="H26" s="329"/>
      <c r="I26" s="329"/>
      <c r="J26" s="329"/>
    </row>
    <row r="27" spans="2:17" ht="34.5" customHeight="1" x14ac:dyDescent="0.3">
      <c r="B27" s="304"/>
      <c r="C27" s="305">
        <f>C14*C26</f>
        <v>0</v>
      </c>
      <c r="D27" s="312" t="s">
        <v>208</v>
      </c>
      <c r="E27" s="313"/>
      <c r="F27" s="313"/>
      <c r="G27" s="313"/>
      <c r="H27" s="313"/>
      <c r="I27" s="313"/>
      <c r="J27" s="313"/>
    </row>
    <row r="28" spans="2:17" ht="18" x14ac:dyDescent="0.3">
      <c r="B28" s="332" t="s">
        <v>209</v>
      </c>
      <c r="C28" s="333"/>
      <c r="D28" s="308"/>
      <c r="E28" s="308"/>
      <c r="F28" s="308"/>
      <c r="G28" s="308"/>
      <c r="H28" s="308"/>
      <c r="I28" s="308"/>
      <c r="J28" s="308"/>
    </row>
    <row r="29" spans="2:17" ht="30.6" customHeight="1" x14ac:dyDescent="0.3">
      <c r="B29" s="148" t="s">
        <v>13</v>
      </c>
      <c r="C29" s="146"/>
      <c r="D29" s="323" t="s">
        <v>218</v>
      </c>
      <c r="E29" s="330"/>
      <c r="F29" s="330"/>
      <c r="G29" s="330"/>
      <c r="H29" s="330"/>
      <c r="I29" s="330"/>
      <c r="J29" s="309"/>
    </row>
    <row r="30" spans="2:17" ht="30.6" customHeight="1" x14ac:dyDescent="0.3">
      <c r="B30" s="148" t="s">
        <v>14</v>
      </c>
      <c r="C30" s="146"/>
      <c r="D30" s="323" t="s">
        <v>219</v>
      </c>
      <c r="E30" s="330"/>
      <c r="F30" s="330"/>
      <c r="G30" s="330"/>
      <c r="H30" s="330"/>
      <c r="I30" s="330"/>
      <c r="J30" s="309"/>
    </row>
    <row r="31" spans="2:17" ht="30.6" customHeight="1" x14ac:dyDescent="0.3">
      <c r="B31" s="148" t="s">
        <v>15</v>
      </c>
      <c r="C31" s="200">
        <v>8.3000000000000004E-2</v>
      </c>
      <c r="D31" s="323" t="s">
        <v>220</v>
      </c>
      <c r="E31" s="325"/>
      <c r="F31" s="325"/>
      <c r="G31" s="325"/>
      <c r="H31" s="325"/>
      <c r="I31" s="325"/>
      <c r="J31" s="325"/>
    </row>
    <row r="32" spans="2:17" ht="30.6" customHeight="1" x14ac:dyDescent="0.3">
      <c r="B32" s="148" t="s">
        <v>16</v>
      </c>
      <c r="C32" s="146"/>
      <c r="D32" s="323" t="s">
        <v>221</v>
      </c>
      <c r="E32" s="330"/>
      <c r="F32" s="330"/>
      <c r="G32" s="330"/>
      <c r="H32" s="330"/>
      <c r="I32" s="330"/>
      <c r="J32" s="309"/>
    </row>
    <row r="33" spans="1:13" ht="30.6" customHeight="1" x14ac:dyDescent="0.3">
      <c r="B33" s="148" t="s">
        <v>17</v>
      </c>
      <c r="C33" s="146"/>
      <c r="D33" s="323" t="s">
        <v>222</v>
      </c>
      <c r="E33" s="330"/>
      <c r="F33" s="330"/>
      <c r="G33" s="330"/>
      <c r="H33" s="330"/>
      <c r="I33" s="330"/>
      <c r="J33" s="309"/>
    </row>
    <row r="34" spans="1:13" ht="30.6" customHeight="1" x14ac:dyDescent="0.3">
      <c r="B34" s="148" t="s">
        <v>19</v>
      </c>
      <c r="C34" s="146"/>
      <c r="D34" s="323" t="s">
        <v>223</v>
      </c>
      <c r="E34" s="330"/>
      <c r="F34" s="330"/>
      <c r="G34" s="330"/>
      <c r="H34" s="330"/>
      <c r="I34" s="330"/>
      <c r="J34" s="309"/>
    </row>
    <row r="35" spans="1:13" ht="30.6" customHeight="1" x14ac:dyDescent="0.3">
      <c r="B35" s="148" t="s">
        <v>20</v>
      </c>
      <c r="C35" s="146"/>
      <c r="D35" s="325" t="s">
        <v>224</v>
      </c>
      <c r="E35" s="325"/>
      <c r="F35" s="325"/>
      <c r="G35" s="325"/>
      <c r="H35" s="325"/>
      <c r="I35" s="325"/>
      <c r="J35" s="325"/>
      <c r="K35" s="337"/>
      <c r="L35" s="338"/>
      <c r="M35" s="338"/>
    </row>
    <row r="36" spans="1:13" s="185" customFormat="1" ht="17.25" customHeight="1" x14ac:dyDescent="0.3">
      <c r="B36" s="332" t="s">
        <v>210</v>
      </c>
      <c r="C36" s="333"/>
      <c r="D36" s="290"/>
      <c r="E36" s="306"/>
      <c r="F36" s="306"/>
      <c r="G36" s="306"/>
      <c r="H36" s="306"/>
      <c r="I36" s="306"/>
      <c r="J36" s="306"/>
    </row>
    <row r="37" spans="1:13" ht="30.6" customHeight="1" x14ac:dyDescent="0.3">
      <c r="B37" s="148" t="s">
        <v>21</v>
      </c>
      <c r="C37" s="146"/>
      <c r="D37" s="290" t="s">
        <v>225</v>
      </c>
      <c r="E37" s="309"/>
      <c r="F37" s="309"/>
      <c r="G37" s="309"/>
      <c r="H37" s="309"/>
      <c r="I37" s="309"/>
      <c r="J37" s="309"/>
    </row>
    <row r="38" spans="1:13" ht="30.6" customHeight="1" x14ac:dyDescent="0.3">
      <c r="B38" s="191" t="s">
        <v>24</v>
      </c>
      <c r="C38" s="146"/>
      <c r="D38" s="290" t="s">
        <v>226</v>
      </c>
      <c r="E38" s="309"/>
      <c r="F38" s="309"/>
      <c r="G38" s="309"/>
      <c r="H38" s="309"/>
      <c r="I38" s="309"/>
      <c r="J38" s="309"/>
    </row>
    <row r="39" spans="1:13" s="14" customFormat="1" ht="13.9" customHeight="1" x14ac:dyDescent="0.3">
      <c r="B39" s="16"/>
      <c r="C39" s="27"/>
      <c r="D39" s="28"/>
    </row>
    <row r="40" spans="1:13" s="14" customFormat="1" ht="56.45" customHeight="1" x14ac:dyDescent="0.3">
      <c r="B40" s="151" t="s">
        <v>25</v>
      </c>
      <c r="C40" s="301">
        <v>8827</v>
      </c>
      <c r="D40" s="341" t="s">
        <v>211</v>
      </c>
      <c r="E40" s="325"/>
      <c r="F40" s="325"/>
      <c r="G40" s="325"/>
      <c r="H40" s="325"/>
      <c r="I40" s="325"/>
      <c r="J40" s="325"/>
    </row>
    <row r="41" spans="1:13" s="11" customFormat="1" ht="56.45" customHeight="1" x14ac:dyDescent="0.2">
      <c r="B41" s="149" t="s">
        <v>26</v>
      </c>
      <c r="C41" s="201">
        <v>14670</v>
      </c>
      <c r="D41" s="339" t="s">
        <v>193</v>
      </c>
      <c r="E41" s="340"/>
      <c r="F41" s="340"/>
      <c r="G41" s="340"/>
      <c r="H41" s="340"/>
      <c r="I41" s="340"/>
      <c r="J41" s="340"/>
      <c r="K41" s="46"/>
      <c r="L41" s="46"/>
    </row>
    <row r="42" spans="1:13" s="14" customFormat="1" ht="12" customHeight="1" x14ac:dyDescent="0.3">
      <c r="B42" s="16"/>
      <c r="C42" s="27"/>
      <c r="D42" s="28"/>
    </row>
    <row r="43" spans="1:13" ht="21" customHeight="1" x14ac:dyDescent="0.3">
      <c r="A43" s="9"/>
      <c r="B43" s="315" t="s">
        <v>94</v>
      </c>
      <c r="C43" s="315"/>
      <c r="D43" s="315"/>
      <c r="E43" s="315"/>
      <c r="F43" s="315"/>
      <c r="G43" s="315"/>
      <c r="H43" s="315"/>
      <c r="I43" s="315"/>
      <c r="J43" s="315"/>
    </row>
    <row r="44" spans="1:13" ht="11.45" customHeight="1" x14ac:dyDescent="0.3"/>
    <row r="45" spans="1:13" ht="39.6" customHeight="1" x14ac:dyDescent="0.3">
      <c r="B45" s="55" t="s">
        <v>143</v>
      </c>
      <c r="C45" s="319" t="s">
        <v>61</v>
      </c>
      <c r="D45" s="319"/>
      <c r="E45" s="56" t="s">
        <v>115</v>
      </c>
      <c r="F45" s="57" t="s">
        <v>116</v>
      </c>
      <c r="G45" s="58" t="s">
        <v>155</v>
      </c>
      <c r="H45" s="58" t="s">
        <v>117</v>
      </c>
      <c r="I45" s="58" t="s">
        <v>118</v>
      </c>
      <c r="J45" s="59" t="s">
        <v>119</v>
      </c>
    </row>
    <row r="46" spans="1:13" ht="39.75" customHeight="1" x14ac:dyDescent="0.3">
      <c r="B46" s="152">
        <f>'Haryana LMW'!E5</f>
        <v>8827</v>
      </c>
      <c r="C46" s="343" t="s">
        <v>144</v>
      </c>
      <c r="D46" s="343"/>
      <c r="E46" s="202">
        <f>IFERROR('Haryana LMW'!E36:F36,0)</f>
        <v>12466.08641158667</v>
      </c>
      <c r="F46" s="202">
        <f>C26</f>
        <v>11510.4</v>
      </c>
      <c r="G46" s="144">
        <f>E46/F46</f>
        <v>1.0830280799613106</v>
      </c>
      <c r="H46" s="60">
        <f>G46/C11</f>
        <v>1.3757978658045103E-2</v>
      </c>
      <c r="I46" s="61"/>
      <c r="J46" s="62"/>
    </row>
    <row r="47" spans="1:13" ht="39.75" customHeight="1" x14ac:dyDescent="0.3">
      <c r="B47" s="152">
        <f>C41</f>
        <v>14670</v>
      </c>
      <c r="C47" s="344" t="s">
        <v>120</v>
      </c>
      <c r="D47" s="344"/>
      <c r="E47" s="202">
        <f>IFERROR('Haryana Target Wage'!E36:F36,0)</f>
        <v>21197.08150879887</v>
      </c>
      <c r="F47" s="202">
        <f>F46</f>
        <v>11510.4</v>
      </c>
      <c r="G47" s="144">
        <f t="shared" ref="G47" si="0">E47/F47</f>
        <v>1.8415590690852508</v>
      </c>
      <c r="H47" s="60">
        <f>G47/C11</f>
        <v>2.339378898736345E-2</v>
      </c>
      <c r="I47" s="63">
        <f>H47-H46</f>
        <v>9.6358103293183468E-3</v>
      </c>
      <c r="J47" s="64">
        <f>IFERROR((H47-H46)/H46,0)</f>
        <v>0.70037979915630399</v>
      </c>
    </row>
    <row r="48" spans="1:13" ht="16.149999999999999" customHeight="1" x14ac:dyDescent="0.3">
      <c r="E48" s="65"/>
    </row>
    <row r="49" spans="2:18" ht="28.15" customHeight="1" x14ac:dyDescent="0.3">
      <c r="B49" s="66" t="s">
        <v>121</v>
      </c>
      <c r="C49" s="67"/>
      <c r="D49" s="68"/>
      <c r="E49" s="67"/>
      <c r="F49" s="67"/>
      <c r="G49" s="67"/>
      <c r="H49" s="67"/>
      <c r="I49" s="67"/>
      <c r="J49" s="67"/>
    </row>
    <row r="50" spans="2:18" s="69" customFormat="1" ht="15.6" customHeight="1" x14ac:dyDescent="0.3">
      <c r="B50" s="70"/>
      <c r="C50" s="71" t="s">
        <v>147</v>
      </c>
      <c r="D50" s="71" t="s">
        <v>122</v>
      </c>
      <c r="E50" s="71" t="s">
        <v>123</v>
      </c>
      <c r="F50" s="72" t="s">
        <v>187</v>
      </c>
      <c r="G50" s="72"/>
      <c r="H50" s="72"/>
      <c r="I50" s="72"/>
      <c r="J50" s="72"/>
    </row>
    <row r="51" spans="2:18" s="11" customFormat="1" ht="34.15" customHeight="1" x14ac:dyDescent="0.2">
      <c r="B51" s="148" t="s">
        <v>27</v>
      </c>
      <c r="C51" s="146"/>
      <c r="D51" s="73">
        <f>C51/C11</f>
        <v>0</v>
      </c>
      <c r="E51" s="74">
        <f>IFERROR(C51/C27,0)</f>
        <v>0</v>
      </c>
      <c r="F51" s="345" t="s">
        <v>148</v>
      </c>
      <c r="G51" s="346"/>
      <c r="H51" s="346"/>
      <c r="I51" s="346"/>
      <c r="J51" s="347"/>
      <c r="K51" s="12"/>
      <c r="L51" s="12"/>
      <c r="M51" s="12"/>
    </row>
    <row r="52" spans="2:18" s="11" customFormat="1" ht="34.15" customHeight="1" x14ac:dyDescent="0.2">
      <c r="B52" s="148" t="s">
        <v>28</v>
      </c>
      <c r="C52" s="146"/>
      <c r="D52" s="73">
        <f>C52/C11</f>
        <v>0</v>
      </c>
      <c r="E52" s="74">
        <f>IFERROR(C52/C27,0)</f>
        <v>0</v>
      </c>
      <c r="F52" s="345" t="s">
        <v>149</v>
      </c>
      <c r="G52" s="346"/>
      <c r="H52" s="346"/>
      <c r="I52" s="346"/>
      <c r="J52" s="347"/>
      <c r="K52" s="12"/>
      <c r="L52" s="12"/>
      <c r="M52" s="12"/>
    </row>
    <row r="53" spans="2:18" s="11" customFormat="1" ht="34.15" customHeight="1" x14ac:dyDescent="0.2">
      <c r="B53" s="148"/>
      <c r="C53" s="145">
        <f>SUM(C51:C52)</f>
        <v>0</v>
      </c>
      <c r="D53" s="75">
        <f>D52+D51</f>
        <v>0</v>
      </c>
      <c r="E53" s="76">
        <f>IFERROR(C53/C27,0)</f>
        <v>0</v>
      </c>
      <c r="F53" s="348" t="s">
        <v>156</v>
      </c>
      <c r="G53" s="349"/>
      <c r="H53" s="349"/>
      <c r="I53" s="349"/>
      <c r="J53" s="350"/>
      <c r="K53" s="12"/>
      <c r="L53" s="12"/>
      <c r="M53" s="12"/>
    </row>
    <row r="54" spans="2:18" s="11" customFormat="1" ht="34.15" customHeight="1" x14ac:dyDescent="0.2">
      <c r="B54" s="148" t="s">
        <v>131</v>
      </c>
      <c r="C54" s="146"/>
      <c r="D54" s="73">
        <f>C54/C11</f>
        <v>0</v>
      </c>
      <c r="E54" s="74">
        <f>IFERROR(C54/C27,0)</f>
        <v>0</v>
      </c>
      <c r="F54" s="345" t="s">
        <v>150</v>
      </c>
      <c r="G54" s="346"/>
      <c r="H54" s="346"/>
      <c r="I54" s="346"/>
      <c r="J54" s="347"/>
      <c r="K54" s="12"/>
      <c r="L54" s="12"/>
      <c r="M54" s="12"/>
    </row>
    <row r="55" spans="2:18" s="185" customFormat="1" ht="43.15" customHeight="1" x14ac:dyDescent="0.3">
      <c r="B55" s="186" t="s">
        <v>132</v>
      </c>
      <c r="C55" s="146"/>
      <c r="D55" s="187">
        <f>C55/C11</f>
        <v>0</v>
      </c>
      <c r="E55" s="188">
        <f>IFERROR(D55/C27,0)</f>
        <v>0</v>
      </c>
      <c r="F55" s="351" t="s">
        <v>184</v>
      </c>
      <c r="G55" s="352"/>
      <c r="H55" s="352"/>
      <c r="I55" s="352"/>
      <c r="J55" s="353"/>
      <c r="K55" s="189"/>
      <c r="L55" s="190"/>
      <c r="M55" s="190"/>
      <c r="N55" s="190"/>
      <c r="O55" s="190"/>
      <c r="P55" s="190"/>
      <c r="Q55" s="190"/>
      <c r="R55" s="190"/>
    </row>
    <row r="56" spans="2:18" s="11" customFormat="1" ht="33" customHeight="1" x14ac:dyDescent="0.2">
      <c r="B56" s="149"/>
      <c r="C56" s="145">
        <f>SUM(C53:C55)</f>
        <v>0</v>
      </c>
      <c r="D56" s="77">
        <f>SUM(D53:D55)</f>
        <v>0</v>
      </c>
      <c r="E56" s="78">
        <f>SUM(E53:E55)</f>
        <v>0</v>
      </c>
      <c r="F56" s="348" t="s">
        <v>151</v>
      </c>
      <c r="G56" s="349"/>
      <c r="H56" s="349"/>
      <c r="I56" s="349"/>
      <c r="J56" s="350"/>
    </row>
    <row r="57" spans="2:18" s="11" customFormat="1" ht="14.45" customHeight="1" x14ac:dyDescent="0.2">
      <c r="B57" s="19"/>
      <c r="C57" s="42"/>
      <c r="D57" s="42"/>
      <c r="E57" s="43"/>
      <c r="F57" s="44"/>
      <c r="G57" s="44"/>
      <c r="H57" s="44"/>
      <c r="I57" s="44"/>
      <c r="J57" s="44"/>
    </row>
    <row r="58" spans="2:18" s="11" customFormat="1" ht="32.450000000000003" customHeight="1" x14ac:dyDescent="0.2">
      <c r="B58" s="151"/>
      <c r="C58" s="150">
        <f>IFERROR(C51/C53,0)</f>
        <v>0</v>
      </c>
      <c r="D58" s="322" t="s">
        <v>185</v>
      </c>
      <c r="E58" s="322"/>
      <c r="F58" s="322"/>
      <c r="G58" s="322"/>
      <c r="H58" s="322"/>
      <c r="I58" s="322"/>
      <c r="J58" s="323"/>
    </row>
    <row r="59" spans="2:18" s="11" customFormat="1" ht="32.450000000000003" customHeight="1" x14ac:dyDescent="0.2">
      <c r="B59" s="148"/>
      <c r="C59" s="150">
        <f>IFERROR(C52/C53,0)</f>
        <v>0</v>
      </c>
      <c r="D59" s="322" t="s">
        <v>186</v>
      </c>
      <c r="E59" s="322"/>
      <c r="F59" s="322"/>
      <c r="G59" s="322"/>
      <c r="H59" s="322"/>
      <c r="I59" s="322"/>
      <c r="J59" s="323"/>
    </row>
    <row r="60" spans="2:18" s="11" customFormat="1" ht="14.45" customHeight="1" x14ac:dyDescent="0.2">
      <c r="B60" s="19"/>
      <c r="C60" s="42"/>
      <c r="D60" s="42"/>
      <c r="E60" s="43"/>
      <c r="F60" s="44"/>
      <c r="G60" s="44"/>
      <c r="H60" s="44"/>
      <c r="I60" s="44"/>
      <c r="J60" s="44"/>
    </row>
    <row r="61" spans="2:18" s="9" customFormat="1" ht="27.4" customHeight="1" x14ac:dyDescent="0.3">
      <c r="B61" s="315" t="s">
        <v>94</v>
      </c>
      <c r="C61" s="315"/>
      <c r="D61" s="315"/>
      <c r="E61" s="315"/>
      <c r="F61" s="315"/>
      <c r="G61" s="315"/>
      <c r="H61" s="315"/>
      <c r="I61" s="315"/>
      <c r="J61" s="315"/>
      <c r="K61" s="17"/>
      <c r="L61" s="17"/>
      <c r="M61" s="14"/>
    </row>
    <row r="62" spans="2:18" s="9" customFormat="1" ht="12.6" customHeight="1" x14ac:dyDescent="0.3">
      <c r="B62" s="18"/>
      <c r="C62" s="19"/>
      <c r="D62" s="20"/>
      <c r="E62" s="21"/>
      <c r="F62" s="21"/>
      <c r="G62" s="21"/>
      <c r="H62" s="21"/>
      <c r="I62" s="21"/>
      <c r="J62" s="21"/>
      <c r="K62" s="21"/>
      <c r="L62" s="21"/>
    </row>
    <row r="63" spans="2:18" s="9" customFormat="1" ht="31.9" customHeight="1" x14ac:dyDescent="0.3">
      <c r="B63" s="316" t="s">
        <v>153</v>
      </c>
      <c r="C63" s="318" t="s">
        <v>61</v>
      </c>
      <c r="D63" s="318"/>
      <c r="E63" s="79" t="s">
        <v>124</v>
      </c>
      <c r="F63" s="79" t="s">
        <v>125</v>
      </c>
      <c r="G63" s="80" t="s">
        <v>126</v>
      </c>
      <c r="H63" s="80" t="s">
        <v>127</v>
      </c>
      <c r="I63" s="80" t="s">
        <v>128</v>
      </c>
      <c r="J63" s="320" t="s">
        <v>119</v>
      </c>
      <c r="K63" s="81"/>
      <c r="L63" s="21"/>
    </row>
    <row r="64" spans="2:18" s="82" customFormat="1" ht="13.15" customHeight="1" x14ac:dyDescent="0.3">
      <c r="B64" s="317"/>
      <c r="C64" s="319"/>
      <c r="D64" s="319"/>
      <c r="E64" s="83">
        <f>C58</f>
        <v>0</v>
      </c>
      <c r="F64" s="83">
        <f>C59</f>
        <v>0</v>
      </c>
      <c r="G64" s="83" t="s">
        <v>129</v>
      </c>
      <c r="H64" s="84"/>
      <c r="I64" s="84"/>
      <c r="J64" s="321"/>
      <c r="K64" s="81"/>
      <c r="L64" s="21"/>
    </row>
    <row r="65" spans="2:11" ht="43.15" customHeight="1" x14ac:dyDescent="0.3">
      <c r="B65" s="192">
        <f>B46</f>
        <v>8827</v>
      </c>
      <c r="C65" s="310" t="s">
        <v>154</v>
      </c>
      <c r="D65" s="311"/>
      <c r="E65" s="22">
        <f>H46</f>
        <v>1.3757978658045103E-2</v>
      </c>
      <c r="F65" s="22">
        <f>IFERROR(G65*C59,0)</f>
        <v>0</v>
      </c>
      <c r="G65" s="22">
        <f>IFERROR(E65/C58,0)</f>
        <v>0</v>
      </c>
      <c r="H65" s="85">
        <f>E54+E55</f>
        <v>0</v>
      </c>
      <c r="I65" s="63">
        <f>SUM(G65:H65)</f>
        <v>0</v>
      </c>
      <c r="J65" s="62"/>
      <c r="K65" s="86"/>
    </row>
    <row r="66" spans="2:11" ht="43.15" customHeight="1" x14ac:dyDescent="0.3">
      <c r="B66" s="192">
        <f>B47</f>
        <v>14670</v>
      </c>
      <c r="C66" s="310" t="s">
        <v>130</v>
      </c>
      <c r="D66" s="311"/>
      <c r="E66" s="22">
        <f>H47</f>
        <v>2.339378898736345E-2</v>
      </c>
      <c r="F66" s="22">
        <f>IFERROR(G66*C59,0)</f>
        <v>0</v>
      </c>
      <c r="G66" s="22">
        <f>IFERROR(E66/C58,0)</f>
        <v>0</v>
      </c>
      <c r="H66" s="85">
        <f>E54+E55</f>
        <v>0</v>
      </c>
      <c r="I66" s="63">
        <f t="shared" ref="I66" si="1">SUM(G66:H66)</f>
        <v>0</v>
      </c>
      <c r="J66" s="64">
        <f>IFERROR((I66-I65)/I65,0)</f>
        <v>0</v>
      </c>
      <c r="K66" s="87"/>
    </row>
    <row r="67" spans="2:11" s="9" customFormat="1" ht="16.149999999999999" customHeight="1" x14ac:dyDescent="0.3">
      <c r="B67" s="10"/>
      <c r="E67" s="23"/>
      <c r="F67" s="23"/>
      <c r="G67" s="23"/>
      <c r="H67" s="23"/>
      <c r="I67" s="23"/>
    </row>
  </sheetData>
  <sheetProtection algorithmName="SHA-512" hashValue="eTMsiuBAnFzOCtEKDsSFzKxlnM/Af6cnebiC1cr3PZjkCKI16R+69YySefjolSoqbHZUCuFd4U2VoT0ddjg+hA==" saltValue="uUsZ1EcwUiEt0jJX3D0H3w==" spinCount="100000" sheet="1" objects="1" scenarios="1"/>
  <mergeCells count="49">
    <mergeCell ref="C66:D66"/>
    <mergeCell ref="B43:J43"/>
    <mergeCell ref="C45:D45"/>
    <mergeCell ref="C46:D46"/>
    <mergeCell ref="C47:D47"/>
    <mergeCell ref="F51:J51"/>
    <mergeCell ref="F52:J52"/>
    <mergeCell ref="F53:J53"/>
    <mergeCell ref="F54:J54"/>
    <mergeCell ref="F56:J56"/>
    <mergeCell ref="D58:J58"/>
    <mergeCell ref="F55:J55"/>
    <mergeCell ref="K35:M35"/>
    <mergeCell ref="D41:J41"/>
    <mergeCell ref="D29:I29"/>
    <mergeCell ref="D30:I30"/>
    <mergeCell ref="D32:I32"/>
    <mergeCell ref="D33:I33"/>
    <mergeCell ref="D34:I34"/>
    <mergeCell ref="D35:J35"/>
    <mergeCell ref="D40:J40"/>
    <mergeCell ref="B5:J5"/>
    <mergeCell ref="D31:J31"/>
    <mergeCell ref="I9:J9"/>
    <mergeCell ref="D26:J26"/>
    <mergeCell ref="D20:J20"/>
    <mergeCell ref="D21:J21"/>
    <mergeCell ref="I8:J8"/>
    <mergeCell ref="D24:G24"/>
    <mergeCell ref="D19:J19"/>
    <mergeCell ref="I24:J24"/>
    <mergeCell ref="B12:C12"/>
    <mergeCell ref="D15:J15"/>
    <mergeCell ref="B16:C16"/>
    <mergeCell ref="B18:C18"/>
    <mergeCell ref="D22:J22"/>
    <mergeCell ref="B23:C23"/>
    <mergeCell ref="C65:D65"/>
    <mergeCell ref="D14:G14"/>
    <mergeCell ref="B6:J6"/>
    <mergeCell ref="B61:J61"/>
    <mergeCell ref="B63:B64"/>
    <mergeCell ref="C63:D64"/>
    <mergeCell ref="J63:J64"/>
    <mergeCell ref="D59:J59"/>
    <mergeCell ref="B25:C25"/>
    <mergeCell ref="D27:J27"/>
    <mergeCell ref="B28:C28"/>
    <mergeCell ref="B36:C36"/>
  </mergeCells>
  <conditionalFormatting sqref="J46">
    <cfRule type="cellIs" dxfId="11" priority="8" operator="lessThan">
      <formula>0</formula>
    </cfRule>
    <cfRule type="cellIs" dxfId="10" priority="9" operator="lessThan">
      <formula>0</formula>
    </cfRule>
  </conditionalFormatting>
  <conditionalFormatting sqref="I46">
    <cfRule type="cellIs" dxfId="9" priority="6" operator="lessThan">
      <formula>0</formula>
    </cfRule>
    <cfRule type="cellIs" dxfId="8" priority="7" operator="lessThan">
      <formula>0</formula>
    </cfRule>
  </conditionalFormatting>
  <conditionalFormatting sqref="J65">
    <cfRule type="cellIs" dxfId="7" priority="4" operator="lessThan">
      <formula>0</formula>
    </cfRule>
    <cfRule type="cellIs" dxfId="6" priority="5" operator="lessThan">
      <formula>0</formula>
    </cfRule>
  </conditionalFormatting>
  <conditionalFormatting sqref="C31">
    <cfRule type="cellIs" dxfId="5" priority="2" operator="lessThan">
      <formula>0.083</formula>
    </cfRule>
  </conditionalFormatting>
  <conditionalFormatting sqref="C17">
    <cfRule type="cellIs" dxfId="4" priority="1" operator="notEqual">
      <formula>1</formula>
    </cfRule>
  </conditionalFormatting>
  <hyperlinks>
    <hyperlink ref="B3" r:id="rId1" xr:uid="{059CC045-F7B0-4054-92A7-6A45AD501B72}"/>
  </hyperlinks>
  <pageMargins left="0.25" right="0.25" top="0.25" bottom="0.25" header="0.3" footer="0.3"/>
  <pageSetup paperSize="9" scale="47" fitToHeight="0" orientation="landscape" horizontalDpi="4294967292" verticalDpi="4294967292"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Pict="0" macro="[0]!Macro20">
                <anchor moveWithCells="1">
                  <from>
                    <xdr:col>0</xdr:col>
                    <xdr:colOff>238125</xdr:colOff>
                    <xdr:row>6</xdr:row>
                    <xdr:rowOff>95250</xdr:rowOff>
                  </from>
                  <to>
                    <xdr:col>3</xdr:col>
                    <xdr:colOff>9525</xdr:colOff>
                    <xdr:row>8</xdr:row>
                    <xdr:rowOff>133350</xdr:rowOff>
                  </to>
                </anchor>
              </controlPr>
            </control>
          </mc:Choice>
        </mc:AlternateContent>
        <mc:AlternateContent xmlns:mc="http://schemas.openxmlformats.org/markup-compatibility/2006">
          <mc:Choice Requires="x14">
            <control shapeId="2050" r:id="rId6" name="Button 2">
              <controlPr defaultSize="0" print="0" autoFill="0" autoPict="0" macro="[0]!Module2.Macro4">
                <anchor moveWithCells="1">
                  <from>
                    <xdr:col>3</xdr:col>
                    <xdr:colOff>161925</xdr:colOff>
                    <xdr:row>6</xdr:row>
                    <xdr:rowOff>57150</xdr:rowOff>
                  </from>
                  <to>
                    <xdr:col>4</xdr:col>
                    <xdr:colOff>857250</xdr:colOff>
                    <xdr:row>8</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1D0F2-A7E3-4C14-A38B-AD141DB7FE3C}">
  <sheetPr codeName="Sheet5">
    <pageSetUpPr fitToPage="1"/>
  </sheetPr>
  <dimension ref="A1:O45"/>
  <sheetViews>
    <sheetView showGridLines="0" topLeftCell="A2" zoomScale="143" zoomScaleNormal="143" workbookViewId="0">
      <selection activeCell="C11" sqref="C11"/>
    </sheetView>
  </sheetViews>
  <sheetFormatPr defaultColWidth="11.5546875" defaultRowHeight="17.25" x14ac:dyDescent="0.3"/>
  <cols>
    <col min="1" max="1" width="3.21875" style="1" customWidth="1"/>
    <col min="2" max="2" width="10.5546875" style="2" customWidth="1"/>
    <col min="3" max="4" width="16.109375" style="2" customWidth="1"/>
    <col min="5" max="10" width="16.109375" style="1" customWidth="1"/>
    <col min="11" max="18" width="14.21875" style="1" customWidth="1"/>
    <col min="19" max="223" width="11.5546875" style="1"/>
    <col min="224" max="224" width="5.44140625" style="1" bestFit="1" customWidth="1"/>
    <col min="225" max="225" width="33" style="1" bestFit="1" customWidth="1"/>
    <col min="226" max="226" width="33" style="1" customWidth="1"/>
    <col min="227" max="227" width="19.21875" style="1" customWidth="1"/>
    <col min="228" max="254" width="13.77734375" style="1" customWidth="1"/>
    <col min="255" max="255" width="70.5546875" style="1" customWidth="1"/>
    <col min="256" max="479" width="11.5546875" style="1"/>
    <col min="480" max="480" width="5.44140625" style="1" bestFit="1" customWidth="1"/>
    <col min="481" max="481" width="33" style="1" bestFit="1" customWidth="1"/>
    <col min="482" max="482" width="33" style="1" customWidth="1"/>
    <col min="483" max="483" width="19.21875" style="1" customWidth="1"/>
    <col min="484" max="510" width="13.77734375" style="1" customWidth="1"/>
    <col min="511" max="511" width="70.5546875" style="1" customWidth="1"/>
    <col min="512" max="735" width="11.5546875" style="1"/>
    <col min="736" max="736" width="5.44140625" style="1" bestFit="1" customWidth="1"/>
    <col min="737" max="737" width="33" style="1" bestFit="1" customWidth="1"/>
    <col min="738" max="738" width="33" style="1" customWidth="1"/>
    <col min="739" max="739" width="19.21875" style="1" customWidth="1"/>
    <col min="740" max="766" width="13.77734375" style="1" customWidth="1"/>
    <col min="767" max="767" width="70.5546875" style="1" customWidth="1"/>
    <col min="768" max="991" width="11.5546875" style="1"/>
    <col min="992" max="992" width="5.44140625" style="1" bestFit="1" customWidth="1"/>
    <col min="993" max="993" width="33" style="1" bestFit="1" customWidth="1"/>
    <col min="994" max="994" width="33" style="1" customWidth="1"/>
    <col min="995" max="995" width="19.21875" style="1" customWidth="1"/>
    <col min="996" max="1022" width="13.77734375" style="1" customWidth="1"/>
    <col min="1023" max="1023" width="70.5546875" style="1" customWidth="1"/>
    <col min="1024" max="1247" width="11.5546875" style="1"/>
    <col min="1248" max="1248" width="5.44140625" style="1" bestFit="1" customWidth="1"/>
    <col min="1249" max="1249" width="33" style="1" bestFit="1" customWidth="1"/>
    <col min="1250" max="1250" width="33" style="1" customWidth="1"/>
    <col min="1251" max="1251" width="19.21875" style="1" customWidth="1"/>
    <col min="1252" max="1278" width="13.77734375" style="1" customWidth="1"/>
    <col min="1279" max="1279" width="70.5546875" style="1" customWidth="1"/>
    <col min="1280" max="1503" width="11.5546875" style="1"/>
    <col min="1504" max="1504" width="5.44140625" style="1" bestFit="1" customWidth="1"/>
    <col min="1505" max="1505" width="33" style="1" bestFit="1" customWidth="1"/>
    <col min="1506" max="1506" width="33" style="1" customWidth="1"/>
    <col min="1507" max="1507" width="19.21875" style="1" customWidth="1"/>
    <col min="1508" max="1534" width="13.77734375" style="1" customWidth="1"/>
    <col min="1535" max="1535" width="70.5546875" style="1" customWidth="1"/>
    <col min="1536" max="1759" width="11.5546875" style="1"/>
    <col min="1760" max="1760" width="5.44140625" style="1" bestFit="1" customWidth="1"/>
    <col min="1761" max="1761" width="33" style="1" bestFit="1" customWidth="1"/>
    <col min="1762" max="1762" width="33" style="1" customWidth="1"/>
    <col min="1763" max="1763" width="19.21875" style="1" customWidth="1"/>
    <col min="1764" max="1790" width="13.77734375" style="1" customWidth="1"/>
    <col min="1791" max="1791" width="70.5546875" style="1" customWidth="1"/>
    <col min="1792" max="2015" width="11.5546875" style="1"/>
    <col min="2016" max="2016" width="5.44140625" style="1" bestFit="1" customWidth="1"/>
    <col min="2017" max="2017" width="33" style="1" bestFit="1" customWidth="1"/>
    <col min="2018" max="2018" width="33" style="1" customWidth="1"/>
    <col min="2019" max="2019" width="19.21875" style="1" customWidth="1"/>
    <col min="2020" max="2046" width="13.77734375" style="1" customWidth="1"/>
    <col min="2047" max="2047" width="70.5546875" style="1" customWidth="1"/>
    <col min="2048" max="2271" width="11.5546875" style="1"/>
    <col min="2272" max="2272" width="5.44140625" style="1" bestFit="1" customWidth="1"/>
    <col min="2273" max="2273" width="33" style="1" bestFit="1" customWidth="1"/>
    <col min="2274" max="2274" width="33" style="1" customWidth="1"/>
    <col min="2275" max="2275" width="19.21875" style="1" customWidth="1"/>
    <col min="2276" max="2302" width="13.77734375" style="1" customWidth="1"/>
    <col min="2303" max="2303" width="70.5546875" style="1" customWidth="1"/>
    <col min="2304" max="2527" width="11.5546875" style="1"/>
    <col min="2528" max="2528" width="5.44140625" style="1" bestFit="1" customWidth="1"/>
    <col min="2529" max="2529" width="33" style="1" bestFit="1" customWidth="1"/>
    <col min="2530" max="2530" width="33" style="1" customWidth="1"/>
    <col min="2531" max="2531" width="19.21875" style="1" customWidth="1"/>
    <col min="2532" max="2558" width="13.77734375" style="1" customWidth="1"/>
    <col min="2559" max="2559" width="70.5546875" style="1" customWidth="1"/>
    <col min="2560" max="2783" width="11.5546875" style="1"/>
    <col min="2784" max="2784" width="5.44140625" style="1" bestFit="1" customWidth="1"/>
    <col min="2785" max="2785" width="33" style="1" bestFit="1" customWidth="1"/>
    <col min="2786" max="2786" width="33" style="1" customWidth="1"/>
    <col min="2787" max="2787" width="19.21875" style="1" customWidth="1"/>
    <col min="2788" max="2814" width="13.77734375" style="1" customWidth="1"/>
    <col min="2815" max="2815" width="70.5546875" style="1" customWidth="1"/>
    <col min="2816" max="3039" width="11.5546875" style="1"/>
    <col min="3040" max="3040" width="5.44140625" style="1" bestFit="1" customWidth="1"/>
    <col min="3041" max="3041" width="33" style="1" bestFit="1" customWidth="1"/>
    <col min="3042" max="3042" width="33" style="1" customWidth="1"/>
    <col min="3043" max="3043" width="19.21875" style="1" customWidth="1"/>
    <col min="3044" max="3070" width="13.77734375" style="1" customWidth="1"/>
    <col min="3071" max="3071" width="70.5546875" style="1" customWidth="1"/>
    <col min="3072" max="3295" width="11.5546875" style="1"/>
    <col min="3296" max="3296" width="5.44140625" style="1" bestFit="1" customWidth="1"/>
    <col min="3297" max="3297" width="33" style="1" bestFit="1" customWidth="1"/>
    <col min="3298" max="3298" width="33" style="1" customWidth="1"/>
    <col min="3299" max="3299" width="19.21875" style="1" customWidth="1"/>
    <col min="3300" max="3326" width="13.77734375" style="1" customWidth="1"/>
    <col min="3327" max="3327" width="70.5546875" style="1" customWidth="1"/>
    <col min="3328" max="3551" width="11.5546875" style="1"/>
    <col min="3552" max="3552" width="5.44140625" style="1" bestFit="1" customWidth="1"/>
    <col min="3553" max="3553" width="33" style="1" bestFit="1" customWidth="1"/>
    <col min="3554" max="3554" width="33" style="1" customWidth="1"/>
    <col min="3555" max="3555" width="19.21875" style="1" customWidth="1"/>
    <col min="3556" max="3582" width="13.77734375" style="1" customWidth="1"/>
    <col min="3583" max="3583" width="70.5546875" style="1" customWidth="1"/>
    <col min="3584" max="3807" width="11.5546875" style="1"/>
    <col min="3808" max="3808" width="5.44140625" style="1" bestFit="1" customWidth="1"/>
    <col min="3809" max="3809" width="33" style="1" bestFit="1" customWidth="1"/>
    <col min="3810" max="3810" width="33" style="1" customWidth="1"/>
    <col min="3811" max="3811" width="19.21875" style="1" customWidth="1"/>
    <col min="3812" max="3838" width="13.77734375" style="1" customWidth="1"/>
    <col min="3839" max="3839" width="70.5546875" style="1" customWidth="1"/>
    <col min="3840" max="4063" width="11.5546875" style="1"/>
    <col min="4064" max="4064" width="5.44140625" style="1" bestFit="1" customWidth="1"/>
    <col min="4065" max="4065" width="33" style="1" bestFit="1" customWidth="1"/>
    <col min="4066" max="4066" width="33" style="1" customWidth="1"/>
    <col min="4067" max="4067" width="19.21875" style="1" customWidth="1"/>
    <col min="4068" max="4094" width="13.77734375" style="1" customWidth="1"/>
    <col min="4095" max="4095" width="70.5546875" style="1" customWidth="1"/>
    <col min="4096" max="4319" width="11.5546875" style="1"/>
    <col min="4320" max="4320" width="5.44140625" style="1" bestFit="1" customWidth="1"/>
    <col min="4321" max="4321" width="33" style="1" bestFit="1" customWidth="1"/>
    <col min="4322" max="4322" width="33" style="1" customWidth="1"/>
    <col min="4323" max="4323" width="19.21875" style="1" customWidth="1"/>
    <col min="4324" max="4350" width="13.77734375" style="1" customWidth="1"/>
    <col min="4351" max="4351" width="70.5546875" style="1" customWidth="1"/>
    <col min="4352" max="4575" width="11.5546875" style="1"/>
    <col min="4576" max="4576" width="5.44140625" style="1" bestFit="1" customWidth="1"/>
    <col min="4577" max="4577" width="33" style="1" bestFit="1" customWidth="1"/>
    <col min="4578" max="4578" width="33" style="1" customWidth="1"/>
    <col min="4579" max="4579" width="19.21875" style="1" customWidth="1"/>
    <col min="4580" max="4606" width="13.77734375" style="1" customWidth="1"/>
    <col min="4607" max="4607" width="70.5546875" style="1" customWidth="1"/>
    <col min="4608" max="4831" width="11.5546875" style="1"/>
    <col min="4832" max="4832" width="5.44140625" style="1" bestFit="1" customWidth="1"/>
    <col min="4833" max="4833" width="33" style="1" bestFit="1" customWidth="1"/>
    <col min="4834" max="4834" width="33" style="1" customWidth="1"/>
    <col min="4835" max="4835" width="19.21875" style="1" customWidth="1"/>
    <col min="4836" max="4862" width="13.77734375" style="1" customWidth="1"/>
    <col min="4863" max="4863" width="70.5546875" style="1" customWidth="1"/>
    <col min="4864" max="5087" width="11.5546875" style="1"/>
    <col min="5088" max="5088" width="5.44140625" style="1" bestFit="1" customWidth="1"/>
    <col min="5089" max="5089" width="33" style="1" bestFit="1" customWidth="1"/>
    <col min="5090" max="5090" width="33" style="1" customWidth="1"/>
    <col min="5091" max="5091" width="19.21875" style="1" customWidth="1"/>
    <col min="5092" max="5118" width="13.77734375" style="1" customWidth="1"/>
    <col min="5119" max="5119" width="70.5546875" style="1" customWidth="1"/>
    <col min="5120" max="5343" width="11.5546875" style="1"/>
    <col min="5344" max="5344" width="5.44140625" style="1" bestFit="1" customWidth="1"/>
    <col min="5345" max="5345" width="33" style="1" bestFit="1" customWidth="1"/>
    <col min="5346" max="5346" width="33" style="1" customWidth="1"/>
    <col min="5347" max="5347" width="19.21875" style="1" customWidth="1"/>
    <col min="5348" max="5374" width="13.77734375" style="1" customWidth="1"/>
    <col min="5375" max="5375" width="70.5546875" style="1" customWidth="1"/>
    <col min="5376" max="5599" width="11.5546875" style="1"/>
    <col min="5600" max="5600" width="5.44140625" style="1" bestFit="1" customWidth="1"/>
    <col min="5601" max="5601" width="33" style="1" bestFit="1" customWidth="1"/>
    <col min="5602" max="5602" width="33" style="1" customWidth="1"/>
    <col min="5603" max="5603" width="19.21875" style="1" customWidth="1"/>
    <col min="5604" max="5630" width="13.77734375" style="1" customWidth="1"/>
    <col min="5631" max="5631" width="70.5546875" style="1" customWidth="1"/>
    <col min="5632" max="5855" width="11.5546875" style="1"/>
    <col min="5856" max="5856" width="5.44140625" style="1" bestFit="1" customWidth="1"/>
    <col min="5857" max="5857" width="33" style="1" bestFit="1" customWidth="1"/>
    <col min="5858" max="5858" width="33" style="1" customWidth="1"/>
    <col min="5859" max="5859" width="19.21875" style="1" customWidth="1"/>
    <col min="5860" max="5886" width="13.77734375" style="1" customWidth="1"/>
    <col min="5887" max="5887" width="70.5546875" style="1" customWidth="1"/>
    <col min="5888" max="6111" width="11.5546875" style="1"/>
    <col min="6112" max="6112" width="5.44140625" style="1" bestFit="1" customWidth="1"/>
    <col min="6113" max="6113" width="33" style="1" bestFit="1" customWidth="1"/>
    <col min="6114" max="6114" width="33" style="1" customWidth="1"/>
    <col min="6115" max="6115" width="19.21875" style="1" customWidth="1"/>
    <col min="6116" max="6142" width="13.77734375" style="1" customWidth="1"/>
    <col min="6143" max="6143" width="70.5546875" style="1" customWidth="1"/>
    <col min="6144" max="6367" width="11.5546875" style="1"/>
    <col min="6368" max="6368" width="5.44140625" style="1" bestFit="1" customWidth="1"/>
    <col min="6369" max="6369" width="33" style="1" bestFit="1" customWidth="1"/>
    <col min="6370" max="6370" width="33" style="1" customWidth="1"/>
    <col min="6371" max="6371" width="19.21875" style="1" customWidth="1"/>
    <col min="6372" max="6398" width="13.77734375" style="1" customWidth="1"/>
    <col min="6399" max="6399" width="70.5546875" style="1" customWidth="1"/>
    <col min="6400" max="6623" width="11.5546875" style="1"/>
    <col min="6624" max="6624" width="5.44140625" style="1" bestFit="1" customWidth="1"/>
    <col min="6625" max="6625" width="33" style="1" bestFit="1" customWidth="1"/>
    <col min="6626" max="6626" width="33" style="1" customWidth="1"/>
    <col min="6627" max="6627" width="19.21875" style="1" customWidth="1"/>
    <col min="6628" max="6654" width="13.77734375" style="1" customWidth="1"/>
    <col min="6655" max="6655" width="70.5546875" style="1" customWidth="1"/>
    <col min="6656" max="6879" width="11.5546875" style="1"/>
    <col min="6880" max="6880" width="5.44140625" style="1" bestFit="1" customWidth="1"/>
    <col min="6881" max="6881" width="33" style="1" bestFit="1" customWidth="1"/>
    <col min="6882" max="6882" width="33" style="1" customWidth="1"/>
    <col min="6883" max="6883" width="19.21875" style="1" customWidth="1"/>
    <col min="6884" max="6910" width="13.77734375" style="1" customWidth="1"/>
    <col min="6911" max="6911" width="70.5546875" style="1" customWidth="1"/>
    <col min="6912" max="7135" width="11.5546875" style="1"/>
    <col min="7136" max="7136" width="5.44140625" style="1" bestFit="1" customWidth="1"/>
    <col min="7137" max="7137" width="33" style="1" bestFit="1" customWidth="1"/>
    <col min="7138" max="7138" width="33" style="1" customWidth="1"/>
    <col min="7139" max="7139" width="19.21875" style="1" customWidth="1"/>
    <col min="7140" max="7166" width="13.77734375" style="1" customWidth="1"/>
    <col min="7167" max="7167" width="70.5546875" style="1" customWidth="1"/>
    <col min="7168" max="7391" width="11.5546875" style="1"/>
    <col min="7392" max="7392" width="5.44140625" style="1" bestFit="1" customWidth="1"/>
    <col min="7393" max="7393" width="33" style="1" bestFit="1" customWidth="1"/>
    <col min="7394" max="7394" width="33" style="1" customWidth="1"/>
    <col min="7395" max="7395" width="19.21875" style="1" customWidth="1"/>
    <col min="7396" max="7422" width="13.77734375" style="1" customWidth="1"/>
    <col min="7423" max="7423" width="70.5546875" style="1" customWidth="1"/>
    <col min="7424" max="7647" width="11.5546875" style="1"/>
    <col min="7648" max="7648" width="5.44140625" style="1" bestFit="1" customWidth="1"/>
    <col min="7649" max="7649" width="33" style="1" bestFit="1" customWidth="1"/>
    <col min="7650" max="7650" width="33" style="1" customWidth="1"/>
    <col min="7651" max="7651" width="19.21875" style="1" customWidth="1"/>
    <col min="7652" max="7678" width="13.77734375" style="1" customWidth="1"/>
    <col min="7679" max="7679" width="70.5546875" style="1" customWidth="1"/>
    <col min="7680" max="7903" width="11.5546875" style="1"/>
    <col min="7904" max="7904" width="5.44140625" style="1" bestFit="1" customWidth="1"/>
    <col min="7905" max="7905" width="33" style="1" bestFit="1" customWidth="1"/>
    <col min="7906" max="7906" width="33" style="1" customWidth="1"/>
    <col min="7907" max="7907" width="19.21875" style="1" customWidth="1"/>
    <col min="7908" max="7934" width="13.77734375" style="1" customWidth="1"/>
    <col min="7935" max="7935" width="70.5546875" style="1" customWidth="1"/>
    <col min="7936" max="8159" width="11.5546875" style="1"/>
    <col min="8160" max="8160" width="5.44140625" style="1" bestFit="1" customWidth="1"/>
    <col min="8161" max="8161" width="33" style="1" bestFit="1" customWidth="1"/>
    <col min="8162" max="8162" width="33" style="1" customWidth="1"/>
    <col min="8163" max="8163" width="19.21875" style="1" customWidth="1"/>
    <col min="8164" max="8190" width="13.77734375" style="1" customWidth="1"/>
    <col min="8191" max="8191" width="70.5546875" style="1" customWidth="1"/>
    <col min="8192" max="8415" width="11.5546875" style="1"/>
    <col min="8416" max="8416" width="5.44140625" style="1" bestFit="1" customWidth="1"/>
    <col min="8417" max="8417" width="33" style="1" bestFit="1" customWidth="1"/>
    <col min="8418" max="8418" width="33" style="1" customWidth="1"/>
    <col min="8419" max="8419" width="19.21875" style="1" customWidth="1"/>
    <col min="8420" max="8446" width="13.77734375" style="1" customWidth="1"/>
    <col min="8447" max="8447" width="70.5546875" style="1" customWidth="1"/>
    <col min="8448" max="8671" width="11.5546875" style="1"/>
    <col min="8672" max="8672" width="5.44140625" style="1" bestFit="1" customWidth="1"/>
    <col min="8673" max="8673" width="33" style="1" bestFit="1" customWidth="1"/>
    <col min="8674" max="8674" width="33" style="1" customWidth="1"/>
    <col min="8675" max="8675" width="19.21875" style="1" customWidth="1"/>
    <col min="8676" max="8702" width="13.77734375" style="1" customWidth="1"/>
    <col min="8703" max="8703" width="70.5546875" style="1" customWidth="1"/>
    <col min="8704" max="8927" width="11.5546875" style="1"/>
    <col min="8928" max="8928" width="5.44140625" style="1" bestFit="1" customWidth="1"/>
    <col min="8929" max="8929" width="33" style="1" bestFit="1" customWidth="1"/>
    <col min="8930" max="8930" width="33" style="1" customWidth="1"/>
    <col min="8931" max="8931" width="19.21875" style="1" customWidth="1"/>
    <col min="8932" max="8958" width="13.77734375" style="1" customWidth="1"/>
    <col min="8959" max="8959" width="70.5546875" style="1" customWidth="1"/>
    <col min="8960" max="9183" width="11.5546875" style="1"/>
    <col min="9184" max="9184" width="5.44140625" style="1" bestFit="1" customWidth="1"/>
    <col min="9185" max="9185" width="33" style="1" bestFit="1" customWidth="1"/>
    <col min="9186" max="9186" width="33" style="1" customWidth="1"/>
    <col min="9187" max="9187" width="19.21875" style="1" customWidth="1"/>
    <col min="9188" max="9214" width="13.77734375" style="1" customWidth="1"/>
    <col min="9215" max="9215" width="70.5546875" style="1" customWidth="1"/>
    <col min="9216" max="9439" width="11.5546875" style="1"/>
    <col min="9440" max="9440" width="5.44140625" style="1" bestFit="1" customWidth="1"/>
    <col min="9441" max="9441" width="33" style="1" bestFit="1" customWidth="1"/>
    <col min="9442" max="9442" width="33" style="1" customWidth="1"/>
    <col min="9443" max="9443" width="19.21875" style="1" customWidth="1"/>
    <col min="9444" max="9470" width="13.77734375" style="1" customWidth="1"/>
    <col min="9471" max="9471" width="70.5546875" style="1" customWidth="1"/>
    <col min="9472" max="9695" width="11.5546875" style="1"/>
    <col min="9696" max="9696" width="5.44140625" style="1" bestFit="1" customWidth="1"/>
    <col min="9697" max="9697" width="33" style="1" bestFit="1" customWidth="1"/>
    <col min="9698" max="9698" width="33" style="1" customWidth="1"/>
    <col min="9699" max="9699" width="19.21875" style="1" customWidth="1"/>
    <col min="9700" max="9726" width="13.77734375" style="1" customWidth="1"/>
    <col min="9727" max="9727" width="70.5546875" style="1" customWidth="1"/>
    <col min="9728" max="9951" width="11.5546875" style="1"/>
    <col min="9952" max="9952" width="5.44140625" style="1" bestFit="1" customWidth="1"/>
    <col min="9953" max="9953" width="33" style="1" bestFit="1" customWidth="1"/>
    <col min="9954" max="9954" width="33" style="1" customWidth="1"/>
    <col min="9955" max="9955" width="19.21875" style="1" customWidth="1"/>
    <col min="9956" max="9982" width="13.77734375" style="1" customWidth="1"/>
    <col min="9983" max="9983" width="70.5546875" style="1" customWidth="1"/>
    <col min="9984" max="10207" width="11.5546875" style="1"/>
    <col min="10208" max="10208" width="5.44140625" style="1" bestFit="1" customWidth="1"/>
    <col min="10209" max="10209" width="33" style="1" bestFit="1" customWidth="1"/>
    <col min="10210" max="10210" width="33" style="1" customWidth="1"/>
    <col min="10211" max="10211" width="19.21875" style="1" customWidth="1"/>
    <col min="10212" max="10238" width="13.77734375" style="1" customWidth="1"/>
    <col min="10239" max="10239" width="70.5546875" style="1" customWidth="1"/>
    <col min="10240" max="10463" width="11.5546875" style="1"/>
    <col min="10464" max="10464" width="5.44140625" style="1" bestFit="1" customWidth="1"/>
    <col min="10465" max="10465" width="33" style="1" bestFit="1" customWidth="1"/>
    <col min="10466" max="10466" width="33" style="1" customWidth="1"/>
    <col min="10467" max="10467" width="19.21875" style="1" customWidth="1"/>
    <col min="10468" max="10494" width="13.77734375" style="1" customWidth="1"/>
    <col min="10495" max="10495" width="70.5546875" style="1" customWidth="1"/>
    <col min="10496" max="10719" width="11.5546875" style="1"/>
    <col min="10720" max="10720" width="5.44140625" style="1" bestFit="1" customWidth="1"/>
    <col min="10721" max="10721" width="33" style="1" bestFit="1" customWidth="1"/>
    <col min="10722" max="10722" width="33" style="1" customWidth="1"/>
    <col min="10723" max="10723" width="19.21875" style="1" customWidth="1"/>
    <col min="10724" max="10750" width="13.77734375" style="1" customWidth="1"/>
    <col min="10751" max="10751" width="70.5546875" style="1" customWidth="1"/>
    <col min="10752" max="10975" width="11.5546875" style="1"/>
    <col min="10976" max="10976" width="5.44140625" style="1" bestFit="1" customWidth="1"/>
    <col min="10977" max="10977" width="33" style="1" bestFit="1" customWidth="1"/>
    <col min="10978" max="10978" width="33" style="1" customWidth="1"/>
    <col min="10979" max="10979" width="19.21875" style="1" customWidth="1"/>
    <col min="10980" max="11006" width="13.77734375" style="1" customWidth="1"/>
    <col min="11007" max="11007" width="70.5546875" style="1" customWidth="1"/>
    <col min="11008" max="11231" width="11.5546875" style="1"/>
    <col min="11232" max="11232" width="5.44140625" style="1" bestFit="1" customWidth="1"/>
    <col min="11233" max="11233" width="33" style="1" bestFit="1" customWidth="1"/>
    <col min="11234" max="11234" width="33" style="1" customWidth="1"/>
    <col min="11235" max="11235" width="19.21875" style="1" customWidth="1"/>
    <col min="11236" max="11262" width="13.77734375" style="1" customWidth="1"/>
    <col min="11263" max="11263" width="70.5546875" style="1" customWidth="1"/>
    <col min="11264" max="11487" width="11.5546875" style="1"/>
    <col min="11488" max="11488" width="5.44140625" style="1" bestFit="1" customWidth="1"/>
    <col min="11489" max="11489" width="33" style="1" bestFit="1" customWidth="1"/>
    <col min="11490" max="11490" width="33" style="1" customWidth="1"/>
    <col min="11491" max="11491" width="19.21875" style="1" customWidth="1"/>
    <col min="11492" max="11518" width="13.77734375" style="1" customWidth="1"/>
    <col min="11519" max="11519" width="70.5546875" style="1" customWidth="1"/>
    <col min="11520" max="11743" width="11.5546875" style="1"/>
    <col min="11744" max="11744" width="5.44140625" style="1" bestFit="1" customWidth="1"/>
    <col min="11745" max="11745" width="33" style="1" bestFit="1" customWidth="1"/>
    <col min="11746" max="11746" width="33" style="1" customWidth="1"/>
    <col min="11747" max="11747" width="19.21875" style="1" customWidth="1"/>
    <col min="11748" max="11774" width="13.77734375" style="1" customWidth="1"/>
    <col min="11775" max="11775" width="70.5546875" style="1" customWidth="1"/>
    <col min="11776" max="11999" width="11.5546875" style="1"/>
    <col min="12000" max="12000" width="5.44140625" style="1" bestFit="1" customWidth="1"/>
    <col min="12001" max="12001" width="33" style="1" bestFit="1" customWidth="1"/>
    <col min="12002" max="12002" width="33" style="1" customWidth="1"/>
    <col min="12003" max="12003" width="19.21875" style="1" customWidth="1"/>
    <col min="12004" max="12030" width="13.77734375" style="1" customWidth="1"/>
    <col min="12031" max="12031" width="70.5546875" style="1" customWidth="1"/>
    <col min="12032" max="12255" width="11.5546875" style="1"/>
    <col min="12256" max="12256" width="5.44140625" style="1" bestFit="1" customWidth="1"/>
    <col min="12257" max="12257" width="33" style="1" bestFit="1" customWidth="1"/>
    <col min="12258" max="12258" width="33" style="1" customWidth="1"/>
    <col min="12259" max="12259" width="19.21875" style="1" customWidth="1"/>
    <col min="12260" max="12286" width="13.77734375" style="1" customWidth="1"/>
    <col min="12287" max="12287" width="70.5546875" style="1" customWidth="1"/>
    <col min="12288" max="12511" width="11.5546875" style="1"/>
    <col min="12512" max="12512" width="5.44140625" style="1" bestFit="1" customWidth="1"/>
    <col min="12513" max="12513" width="33" style="1" bestFit="1" customWidth="1"/>
    <col min="12514" max="12514" width="33" style="1" customWidth="1"/>
    <col min="12515" max="12515" width="19.21875" style="1" customWidth="1"/>
    <col min="12516" max="12542" width="13.77734375" style="1" customWidth="1"/>
    <col min="12543" max="12543" width="70.5546875" style="1" customWidth="1"/>
    <col min="12544" max="12767" width="11.5546875" style="1"/>
    <col min="12768" max="12768" width="5.44140625" style="1" bestFit="1" customWidth="1"/>
    <col min="12769" max="12769" width="33" style="1" bestFit="1" customWidth="1"/>
    <col min="12770" max="12770" width="33" style="1" customWidth="1"/>
    <col min="12771" max="12771" width="19.21875" style="1" customWidth="1"/>
    <col min="12772" max="12798" width="13.77734375" style="1" customWidth="1"/>
    <col min="12799" max="12799" width="70.5546875" style="1" customWidth="1"/>
    <col min="12800" max="13023" width="11.5546875" style="1"/>
    <col min="13024" max="13024" width="5.44140625" style="1" bestFit="1" customWidth="1"/>
    <col min="13025" max="13025" width="33" style="1" bestFit="1" customWidth="1"/>
    <col min="13026" max="13026" width="33" style="1" customWidth="1"/>
    <col min="13027" max="13027" width="19.21875" style="1" customWidth="1"/>
    <col min="13028" max="13054" width="13.77734375" style="1" customWidth="1"/>
    <col min="13055" max="13055" width="70.5546875" style="1" customWidth="1"/>
    <col min="13056" max="13279" width="11.5546875" style="1"/>
    <col min="13280" max="13280" width="5.44140625" style="1" bestFit="1" customWidth="1"/>
    <col min="13281" max="13281" width="33" style="1" bestFit="1" customWidth="1"/>
    <col min="13282" max="13282" width="33" style="1" customWidth="1"/>
    <col min="13283" max="13283" width="19.21875" style="1" customWidth="1"/>
    <col min="13284" max="13310" width="13.77734375" style="1" customWidth="1"/>
    <col min="13311" max="13311" width="70.5546875" style="1" customWidth="1"/>
    <col min="13312" max="13535" width="11.5546875" style="1"/>
    <col min="13536" max="13536" width="5.44140625" style="1" bestFit="1" customWidth="1"/>
    <col min="13537" max="13537" width="33" style="1" bestFit="1" customWidth="1"/>
    <col min="13538" max="13538" width="33" style="1" customWidth="1"/>
    <col min="13539" max="13539" width="19.21875" style="1" customWidth="1"/>
    <col min="13540" max="13566" width="13.77734375" style="1" customWidth="1"/>
    <col min="13567" max="13567" width="70.5546875" style="1" customWidth="1"/>
    <col min="13568" max="13791" width="11.5546875" style="1"/>
    <col min="13792" max="13792" width="5.44140625" style="1" bestFit="1" customWidth="1"/>
    <col min="13793" max="13793" width="33" style="1" bestFit="1" customWidth="1"/>
    <col min="13794" max="13794" width="33" style="1" customWidth="1"/>
    <col min="13795" max="13795" width="19.21875" style="1" customWidth="1"/>
    <col min="13796" max="13822" width="13.77734375" style="1" customWidth="1"/>
    <col min="13823" max="13823" width="70.5546875" style="1" customWidth="1"/>
    <col min="13824" max="14047" width="11.5546875" style="1"/>
    <col min="14048" max="14048" width="5.44140625" style="1" bestFit="1" customWidth="1"/>
    <col min="14049" max="14049" width="33" style="1" bestFit="1" customWidth="1"/>
    <col min="14050" max="14050" width="33" style="1" customWidth="1"/>
    <col min="14051" max="14051" width="19.21875" style="1" customWidth="1"/>
    <col min="14052" max="14078" width="13.77734375" style="1" customWidth="1"/>
    <col min="14079" max="14079" width="70.5546875" style="1" customWidth="1"/>
    <col min="14080" max="14303" width="11.5546875" style="1"/>
    <col min="14304" max="14304" width="5.44140625" style="1" bestFit="1" customWidth="1"/>
    <col min="14305" max="14305" width="33" style="1" bestFit="1" customWidth="1"/>
    <col min="14306" max="14306" width="33" style="1" customWidth="1"/>
    <col min="14307" max="14307" width="19.21875" style="1" customWidth="1"/>
    <col min="14308" max="14334" width="13.77734375" style="1" customWidth="1"/>
    <col min="14335" max="14335" width="70.5546875" style="1" customWidth="1"/>
    <col min="14336" max="14559" width="11.5546875" style="1"/>
    <col min="14560" max="14560" width="5.44140625" style="1" bestFit="1" customWidth="1"/>
    <col min="14561" max="14561" width="33" style="1" bestFit="1" customWidth="1"/>
    <col min="14562" max="14562" width="33" style="1" customWidth="1"/>
    <col min="14563" max="14563" width="19.21875" style="1" customWidth="1"/>
    <col min="14564" max="14590" width="13.77734375" style="1" customWidth="1"/>
    <col min="14591" max="14591" width="70.5546875" style="1" customWidth="1"/>
    <col min="14592" max="14815" width="11.5546875" style="1"/>
    <col min="14816" max="14816" width="5.44140625" style="1" bestFit="1" customWidth="1"/>
    <col min="14817" max="14817" width="33" style="1" bestFit="1" customWidth="1"/>
    <col min="14818" max="14818" width="33" style="1" customWidth="1"/>
    <col min="14819" max="14819" width="19.21875" style="1" customWidth="1"/>
    <col min="14820" max="14846" width="13.77734375" style="1" customWidth="1"/>
    <col min="14847" max="14847" width="70.5546875" style="1" customWidth="1"/>
    <col min="14848" max="15071" width="11.5546875" style="1"/>
    <col min="15072" max="15072" width="5.44140625" style="1" bestFit="1" customWidth="1"/>
    <col min="15073" max="15073" width="33" style="1" bestFit="1" customWidth="1"/>
    <col min="15074" max="15074" width="33" style="1" customWidth="1"/>
    <col min="15075" max="15075" width="19.21875" style="1" customWidth="1"/>
    <col min="15076" max="15102" width="13.77734375" style="1" customWidth="1"/>
    <col min="15103" max="15103" width="70.5546875" style="1" customWidth="1"/>
    <col min="15104" max="15327" width="11.5546875" style="1"/>
    <col min="15328" max="15328" width="5.44140625" style="1" bestFit="1" customWidth="1"/>
    <col min="15329" max="15329" width="33" style="1" bestFit="1" customWidth="1"/>
    <col min="15330" max="15330" width="33" style="1" customWidth="1"/>
    <col min="15331" max="15331" width="19.21875" style="1" customWidth="1"/>
    <col min="15332" max="15358" width="13.77734375" style="1" customWidth="1"/>
    <col min="15359" max="15359" width="70.5546875" style="1" customWidth="1"/>
    <col min="15360" max="15583" width="11.5546875" style="1"/>
    <col min="15584" max="15584" width="5.44140625" style="1" bestFit="1" customWidth="1"/>
    <col min="15585" max="15585" width="33" style="1" bestFit="1" customWidth="1"/>
    <col min="15586" max="15586" width="33" style="1" customWidth="1"/>
    <col min="15587" max="15587" width="19.21875" style="1" customWidth="1"/>
    <col min="15588" max="15614" width="13.77734375" style="1" customWidth="1"/>
    <col min="15615" max="15615" width="70.5546875" style="1" customWidth="1"/>
    <col min="15616" max="15839" width="11.5546875" style="1"/>
    <col min="15840" max="15840" width="5.44140625" style="1" bestFit="1" customWidth="1"/>
    <col min="15841" max="15841" width="33" style="1" bestFit="1" customWidth="1"/>
    <col min="15842" max="15842" width="33" style="1" customWidth="1"/>
    <col min="15843" max="15843" width="19.21875" style="1" customWidth="1"/>
    <col min="15844" max="15870" width="13.77734375" style="1" customWidth="1"/>
    <col min="15871" max="15871" width="70.5546875" style="1" customWidth="1"/>
    <col min="15872" max="16095" width="11.5546875" style="1"/>
    <col min="16096" max="16096" width="5.44140625" style="1" bestFit="1" customWidth="1"/>
    <col min="16097" max="16097" width="33" style="1" bestFit="1" customWidth="1"/>
    <col min="16098" max="16098" width="33" style="1" customWidth="1"/>
    <col min="16099" max="16099" width="19.21875" style="1" customWidth="1"/>
    <col min="16100" max="16126" width="13.77734375" style="1" customWidth="1"/>
    <col min="16127" max="16127" width="70.5546875" style="1" customWidth="1"/>
    <col min="16128" max="16384" width="11.5546875" style="1"/>
  </cols>
  <sheetData>
    <row r="1" spans="1:15" ht="28.5" x14ac:dyDescent="0.4">
      <c r="B1" s="287" t="s">
        <v>231</v>
      </c>
    </row>
    <row r="2" spans="1:15" ht="27" customHeight="1" x14ac:dyDescent="0.3">
      <c r="B2" s="288" t="s">
        <v>58</v>
      </c>
    </row>
    <row r="3" spans="1:15" ht="27" hidden="1" customHeight="1" x14ac:dyDescent="0.3">
      <c r="A3" s="185"/>
      <c r="B3" s="289" t="s">
        <v>198</v>
      </c>
    </row>
    <row r="4" spans="1:15" s="3" customFormat="1" ht="9.75" customHeight="1" x14ac:dyDescent="0.4">
      <c r="B4" s="4"/>
      <c r="C4" s="2"/>
      <c r="D4" s="2"/>
    </row>
    <row r="5" spans="1:15" ht="25.9" customHeight="1" x14ac:dyDescent="0.3">
      <c r="B5" s="324" t="s">
        <v>230</v>
      </c>
      <c r="C5" s="324"/>
      <c r="D5" s="324"/>
      <c r="E5" s="324"/>
      <c r="F5" s="324"/>
      <c r="G5" s="324"/>
      <c r="H5" s="324"/>
      <c r="I5" s="324"/>
      <c r="J5" s="324"/>
      <c r="K5" s="13"/>
      <c r="L5" s="13"/>
      <c r="M5" s="5"/>
      <c r="N5" s="5"/>
      <c r="O5" s="5"/>
    </row>
    <row r="6" spans="1:15" ht="25.9" customHeight="1" x14ac:dyDescent="0.3">
      <c r="B6" s="314" t="s">
        <v>23</v>
      </c>
      <c r="C6" s="314"/>
      <c r="D6" s="314"/>
      <c r="E6" s="314"/>
      <c r="F6" s="314"/>
      <c r="G6" s="314"/>
      <c r="H6" s="314"/>
      <c r="I6" s="314"/>
      <c r="J6" s="314"/>
      <c r="K6" s="14"/>
      <c r="L6" s="14"/>
      <c r="M6" s="5"/>
      <c r="N6" s="5"/>
      <c r="O6" s="5"/>
    </row>
    <row r="7" spans="1:15" s="5" customFormat="1" ht="20.25" customHeight="1" x14ac:dyDescent="0.3">
      <c r="A7" s="6"/>
      <c r="B7" s="7"/>
      <c r="C7" s="7"/>
      <c r="D7" s="7"/>
    </row>
    <row r="8" spans="1:15" s="5" customFormat="1" ht="20.25" customHeight="1" x14ac:dyDescent="0.3">
      <c r="A8" s="6"/>
      <c r="B8" s="7"/>
      <c r="C8" s="7"/>
      <c r="D8" s="7"/>
      <c r="G8" s="409" t="s">
        <v>212</v>
      </c>
      <c r="H8" s="410"/>
      <c r="I8" s="326"/>
      <c r="J8" s="327"/>
    </row>
    <row r="9" spans="1:15" s="5" customFormat="1" ht="20.25" customHeight="1" x14ac:dyDescent="0.3">
      <c r="A9" s="6"/>
      <c r="B9" s="7"/>
      <c r="C9" s="7"/>
      <c r="D9" s="7"/>
      <c r="G9" s="409" t="s">
        <v>213</v>
      </c>
      <c r="H9" s="410"/>
      <c r="I9" s="326"/>
      <c r="J9" s="327"/>
    </row>
    <row r="10" spans="1:15" s="5" customFormat="1" ht="20.25" customHeight="1" x14ac:dyDescent="0.3">
      <c r="A10" s="6"/>
      <c r="B10" s="7"/>
      <c r="C10" s="7"/>
      <c r="D10" s="7"/>
      <c r="G10" s="409" t="s">
        <v>60</v>
      </c>
      <c r="H10" s="410"/>
      <c r="I10" s="326"/>
      <c r="J10" s="327"/>
    </row>
    <row r="11" spans="1:15" s="9" customFormat="1" ht="16.149999999999999" customHeight="1" x14ac:dyDescent="0.3">
      <c r="B11" s="10"/>
      <c r="E11" s="23"/>
      <c r="F11" s="23"/>
      <c r="G11" s="23"/>
      <c r="H11" s="23"/>
      <c r="I11" s="23"/>
    </row>
    <row r="12" spans="1:15" s="9" customFormat="1" ht="27.4" customHeight="1" x14ac:dyDescent="0.3">
      <c r="B12" s="315" t="s">
        <v>229</v>
      </c>
      <c r="C12" s="315"/>
      <c r="D12" s="315"/>
      <c r="E12" s="315"/>
      <c r="F12" s="315"/>
      <c r="G12" s="315"/>
      <c r="H12" s="315"/>
      <c r="I12" s="315"/>
      <c r="J12" s="315"/>
      <c r="K12" s="17"/>
      <c r="L12" s="17"/>
      <c r="M12" s="14"/>
    </row>
    <row r="13" spans="1:15" s="9" customFormat="1" ht="12.6" customHeight="1" x14ac:dyDescent="0.3">
      <c r="B13" s="18"/>
      <c r="C13" s="19"/>
      <c r="D13" s="20"/>
      <c r="E13" s="21"/>
      <c r="F13" s="21"/>
      <c r="G13" s="21"/>
      <c r="H13" s="21"/>
      <c r="I13" s="21"/>
      <c r="J13" s="21"/>
      <c r="K13" s="21"/>
      <c r="L13" s="21"/>
    </row>
    <row r="14" spans="1:15" s="9" customFormat="1" ht="31.9" customHeight="1" x14ac:dyDescent="0.3">
      <c r="B14" s="316" t="s">
        <v>153</v>
      </c>
      <c r="C14" s="318" t="s">
        <v>61</v>
      </c>
      <c r="D14" s="318"/>
      <c r="E14" s="79" t="s">
        <v>124</v>
      </c>
      <c r="F14" s="79" t="s">
        <v>125</v>
      </c>
      <c r="G14" s="80" t="s">
        <v>126</v>
      </c>
      <c r="H14" s="80" t="s">
        <v>127</v>
      </c>
      <c r="I14" s="80" t="s">
        <v>128</v>
      </c>
      <c r="J14" s="320" t="s">
        <v>119</v>
      </c>
      <c r="K14" s="81"/>
      <c r="L14" s="21"/>
    </row>
    <row r="15" spans="1:15" s="82" customFormat="1" ht="13.15" customHeight="1" x14ac:dyDescent="0.3">
      <c r="B15" s="317"/>
      <c r="C15" s="319"/>
      <c r="D15" s="319"/>
      <c r="E15" s="83">
        <f>'Factory Input Fields'!E64</f>
        <v>0</v>
      </c>
      <c r="F15" s="83">
        <f>'Factory Input Fields'!F64</f>
        <v>0</v>
      </c>
      <c r="G15" s="83" t="s">
        <v>129</v>
      </c>
      <c r="H15" s="84"/>
      <c r="I15" s="84"/>
      <c r="J15" s="321"/>
      <c r="K15" s="81"/>
      <c r="L15" s="21"/>
    </row>
    <row r="16" spans="1:15" ht="43.15" customHeight="1" x14ac:dyDescent="0.3">
      <c r="B16" s="192">
        <f>'Factory Input Fields'!B65</f>
        <v>8827</v>
      </c>
      <c r="C16" s="310" t="s">
        <v>154</v>
      </c>
      <c r="D16" s="311"/>
      <c r="E16" s="22">
        <f>'Factory Input Fields'!E65</f>
        <v>1.3757978658045103E-2</v>
      </c>
      <c r="F16" s="22">
        <f>'Factory Input Fields'!F65</f>
        <v>0</v>
      </c>
      <c r="G16" s="22">
        <f>'Factory Input Fields'!G65</f>
        <v>0</v>
      </c>
      <c r="H16" s="85">
        <f>'Factory Input Fields'!H65</f>
        <v>0</v>
      </c>
      <c r="I16" s="63">
        <f>SUM(G16:H16)</f>
        <v>0</v>
      </c>
      <c r="J16" s="62"/>
      <c r="K16" s="86"/>
    </row>
    <row r="17" spans="2:11" ht="43.15" customHeight="1" x14ac:dyDescent="0.3">
      <c r="B17" s="192">
        <f>'Factory Input Fields'!B66</f>
        <v>14670</v>
      </c>
      <c r="C17" s="310" t="s">
        <v>130</v>
      </c>
      <c r="D17" s="311"/>
      <c r="E17" s="22">
        <f>'Factory Input Fields'!E66</f>
        <v>2.339378898736345E-2</v>
      </c>
      <c r="F17" s="22">
        <f>'Factory Input Fields'!F66</f>
        <v>0</v>
      </c>
      <c r="G17" s="22">
        <f>'Factory Input Fields'!G66</f>
        <v>0</v>
      </c>
      <c r="H17" s="85">
        <f>'Factory Input Fields'!H66</f>
        <v>0</v>
      </c>
      <c r="I17" s="63">
        <f>SUM(G17:H17)</f>
        <v>0</v>
      </c>
      <c r="J17" s="64">
        <f>IFERROR((I17-I16)/I16,0)</f>
        <v>0</v>
      </c>
      <c r="K17" s="87"/>
    </row>
    <row r="18" spans="2:11" s="9" customFormat="1" ht="16.149999999999999" customHeight="1" x14ac:dyDescent="0.3">
      <c r="B18" s="10"/>
      <c r="E18" s="23"/>
      <c r="F18" s="23"/>
      <c r="G18" s="23"/>
      <c r="H18" s="23"/>
      <c r="I18" s="23"/>
    </row>
    <row r="19" spans="2:11" s="9" customFormat="1" ht="30.6" customHeight="1" x14ac:dyDescent="0.3">
      <c r="B19" s="24" t="s">
        <v>62</v>
      </c>
      <c r="C19" s="25"/>
      <c r="D19" s="25"/>
      <c r="E19" s="26"/>
      <c r="F19" s="26"/>
      <c r="G19" s="26"/>
      <c r="H19" s="26"/>
      <c r="I19" s="26"/>
      <c r="J19" s="25"/>
    </row>
    <row r="20" spans="2:11" s="9" customFormat="1" ht="16.149999999999999" customHeight="1" x14ac:dyDescent="0.3">
      <c r="B20" s="10"/>
      <c r="E20" s="23"/>
      <c r="F20" s="23"/>
      <c r="G20" s="23"/>
      <c r="H20" s="23"/>
      <c r="I20" s="23"/>
    </row>
    <row r="21" spans="2:11" ht="28.15" customHeight="1" x14ac:dyDescent="0.3">
      <c r="C21" s="360" t="s">
        <v>64</v>
      </c>
      <c r="D21" s="361"/>
      <c r="E21" s="91" t="s">
        <v>65</v>
      </c>
      <c r="F21" s="91"/>
      <c r="G21" s="362" t="s">
        <v>66</v>
      </c>
      <c r="H21" s="363"/>
      <c r="I21" s="363"/>
      <c r="J21" s="364"/>
    </row>
    <row r="22" spans="2:11" ht="28.15" customHeight="1" x14ac:dyDescent="0.3">
      <c r="B22" s="151" t="s">
        <v>214</v>
      </c>
      <c r="C22" s="365" t="s">
        <v>67</v>
      </c>
      <c r="D22" s="366"/>
      <c r="E22" s="367"/>
      <c r="F22" s="368"/>
      <c r="G22" s="369" t="s">
        <v>68</v>
      </c>
      <c r="H22" s="370"/>
      <c r="I22" s="370"/>
      <c r="J22" s="371"/>
    </row>
    <row r="23" spans="2:11" ht="28.15" customHeight="1" x14ac:dyDescent="0.3">
      <c r="B23" s="148" t="s">
        <v>215</v>
      </c>
      <c r="C23" s="365" t="s">
        <v>29</v>
      </c>
      <c r="D23" s="366"/>
      <c r="E23" s="357"/>
      <c r="F23" s="357"/>
      <c r="G23" s="354" t="s">
        <v>133</v>
      </c>
      <c r="H23" s="354"/>
      <c r="I23" s="354"/>
      <c r="J23" s="354"/>
    </row>
    <row r="24" spans="2:11" ht="28.15" customHeight="1" x14ac:dyDescent="0.3">
      <c r="B24" s="193" t="s">
        <v>9</v>
      </c>
      <c r="C24" s="372" t="s">
        <v>69</v>
      </c>
      <c r="D24" s="373"/>
      <c r="E24" s="358"/>
      <c r="F24" s="358"/>
      <c r="G24" s="355" t="s">
        <v>232</v>
      </c>
      <c r="H24" s="355"/>
      <c r="I24" s="355"/>
      <c r="J24" s="355"/>
    </row>
    <row r="25" spans="2:11" ht="28.15" customHeight="1" x14ac:dyDescent="0.3">
      <c r="B25"/>
      <c r="C25" s="374" t="s">
        <v>134</v>
      </c>
      <c r="D25" s="375"/>
      <c r="E25" s="359">
        <f>IFERROR(E23/E24,0)</f>
        <v>0</v>
      </c>
      <c r="F25" s="359"/>
      <c r="G25" s="356" t="s">
        <v>233</v>
      </c>
      <c r="H25" s="356"/>
      <c r="I25" s="356"/>
      <c r="J25" s="356"/>
    </row>
    <row r="26" spans="2:11" ht="30" customHeight="1" x14ac:dyDescent="0.3">
      <c r="B26" s="151" t="s">
        <v>10</v>
      </c>
      <c r="C26" s="376" t="s">
        <v>70</v>
      </c>
      <c r="D26" s="377"/>
      <c r="E26" s="378"/>
      <c r="F26" s="378"/>
      <c r="G26" s="379" t="s">
        <v>71</v>
      </c>
      <c r="H26" s="379"/>
      <c r="I26" s="379"/>
      <c r="J26" s="379"/>
    </row>
    <row r="27" spans="2:11" ht="30" customHeight="1" x14ac:dyDescent="0.3">
      <c r="B27" s="148" t="s">
        <v>11</v>
      </c>
      <c r="C27" s="376" t="s">
        <v>72</v>
      </c>
      <c r="D27" s="377"/>
      <c r="E27" s="378"/>
      <c r="F27" s="378"/>
      <c r="G27" s="379" t="s">
        <v>73</v>
      </c>
      <c r="H27" s="379"/>
      <c r="I27" s="379"/>
      <c r="J27" s="379"/>
    </row>
    <row r="28" spans="2:11" ht="30" customHeight="1" x14ac:dyDescent="0.3">
      <c r="B28" s="149" t="s">
        <v>12</v>
      </c>
      <c r="C28" s="376" t="s">
        <v>74</v>
      </c>
      <c r="D28" s="377"/>
      <c r="E28" s="378"/>
      <c r="F28" s="378"/>
      <c r="G28" s="379" t="s">
        <v>75</v>
      </c>
      <c r="H28" s="379"/>
      <c r="I28" s="379"/>
      <c r="J28" s="379"/>
    </row>
    <row r="29" spans="2:11" ht="30" customHeight="1" x14ac:dyDescent="0.3">
      <c r="C29" s="383" t="s">
        <v>76</v>
      </c>
      <c r="D29" s="384"/>
      <c r="E29" s="385">
        <f>SUM(E26:G28)</f>
        <v>0</v>
      </c>
      <c r="F29" s="385"/>
      <c r="G29" s="385"/>
      <c r="H29" s="385"/>
      <c r="I29" s="385"/>
      <c r="J29" s="385"/>
    </row>
    <row r="30" spans="2:11" ht="28.15" customHeight="1" x14ac:dyDescent="0.3">
      <c r="B30" s="399" t="s">
        <v>135</v>
      </c>
      <c r="C30" s="400" t="s">
        <v>77</v>
      </c>
      <c r="D30" s="366"/>
      <c r="E30" s="29" t="s">
        <v>92</v>
      </c>
      <c r="F30" s="29" t="s">
        <v>78</v>
      </c>
      <c r="G30" s="401" t="s">
        <v>79</v>
      </c>
      <c r="H30" s="402"/>
      <c r="I30" s="402"/>
      <c r="J30" s="403"/>
    </row>
    <row r="31" spans="2:11" ht="28.15" customHeight="1" x14ac:dyDescent="0.3">
      <c r="B31" s="399"/>
      <c r="C31" s="88" t="s">
        <v>80</v>
      </c>
      <c r="D31" s="30">
        <f>'Factory Input Fields'!$E$64</f>
        <v>0</v>
      </c>
      <c r="E31" s="31">
        <f>E25*'Factory Input Fields'!$E$65</f>
        <v>0</v>
      </c>
      <c r="F31" s="31">
        <f>E25*'Factory Input Fields'!$E$66</f>
        <v>0</v>
      </c>
      <c r="G31" s="404"/>
      <c r="H31" s="405"/>
      <c r="I31" s="405"/>
      <c r="J31" s="406"/>
    </row>
    <row r="32" spans="2:11" ht="28.15" customHeight="1" x14ac:dyDescent="0.3">
      <c r="B32" s="399"/>
      <c r="C32" s="88" t="s">
        <v>81</v>
      </c>
      <c r="D32" s="30">
        <f>'Factory Input Fields'!$F$64</f>
        <v>0</v>
      </c>
      <c r="E32" s="31">
        <f>E25*'Factory Input Fields'!$F$65</f>
        <v>0</v>
      </c>
      <c r="F32" s="31">
        <f>E25*'Factory Input Fields'!$F$66</f>
        <v>0</v>
      </c>
      <c r="G32" s="404"/>
      <c r="H32" s="405"/>
      <c r="I32" s="405"/>
      <c r="J32" s="406"/>
    </row>
    <row r="33" spans="2:10" ht="28.15" customHeight="1" x14ac:dyDescent="0.3">
      <c r="B33" s="399"/>
      <c r="C33" s="407" t="s">
        <v>82</v>
      </c>
      <c r="D33" s="408"/>
      <c r="E33" s="32">
        <f>SUM(E31:E32)</f>
        <v>0</v>
      </c>
      <c r="F33" s="32">
        <f>SUM(F31:F32)</f>
        <v>0</v>
      </c>
      <c r="G33" s="404"/>
      <c r="H33" s="405"/>
      <c r="I33" s="405"/>
      <c r="J33" s="406"/>
    </row>
    <row r="34" spans="2:10" ht="30" customHeight="1" x14ac:dyDescent="0.3">
      <c r="B34" s="399"/>
      <c r="C34" s="389" t="s">
        <v>136</v>
      </c>
      <c r="D34" s="377"/>
      <c r="E34" s="380">
        <f>IFERROR((E25)*('Factory Input Fields'!$H$65),0)</f>
        <v>0</v>
      </c>
      <c r="F34" s="381"/>
      <c r="G34" s="379" t="s">
        <v>234</v>
      </c>
      <c r="H34" s="379"/>
      <c r="I34" s="379"/>
      <c r="J34" s="379"/>
    </row>
    <row r="35" spans="2:10" ht="30" customHeight="1" x14ac:dyDescent="0.3">
      <c r="B35" s="89" t="s">
        <v>13</v>
      </c>
      <c r="C35" s="389" t="s">
        <v>83</v>
      </c>
      <c r="D35" s="377"/>
      <c r="E35" s="390"/>
      <c r="F35" s="391"/>
      <c r="G35" s="396" t="s">
        <v>137</v>
      </c>
      <c r="H35" s="397"/>
      <c r="I35" s="397"/>
      <c r="J35" s="398"/>
    </row>
    <row r="36" spans="2:10" ht="30" customHeight="1" x14ac:dyDescent="0.3">
      <c r="B36" s="89" t="s">
        <v>14</v>
      </c>
      <c r="C36" s="389" t="s">
        <v>84</v>
      </c>
      <c r="D36" s="377"/>
      <c r="E36" s="390"/>
      <c r="F36" s="391"/>
      <c r="G36" s="379" t="s">
        <v>138</v>
      </c>
      <c r="H36" s="379"/>
      <c r="I36" s="379"/>
      <c r="J36" s="379"/>
    </row>
    <row r="37" spans="2:10" ht="31.15" customHeight="1" x14ac:dyDescent="0.3">
      <c r="B37" s="89" t="s">
        <v>15</v>
      </c>
      <c r="C37" s="389" t="s">
        <v>85</v>
      </c>
      <c r="D37" s="377"/>
      <c r="E37" s="390"/>
      <c r="F37" s="391"/>
      <c r="G37" s="392" t="s">
        <v>86</v>
      </c>
      <c r="H37" s="392"/>
      <c r="I37" s="392"/>
      <c r="J37" s="392"/>
    </row>
    <row r="38" spans="2:10" s="33" customFormat="1" ht="28.15" customHeight="1" x14ac:dyDescent="0.25">
      <c r="C38" s="386" t="s">
        <v>139</v>
      </c>
      <c r="D38" s="386"/>
      <c r="E38" s="34">
        <f>E29+E33+E35+E36+E34+E37</f>
        <v>0</v>
      </c>
      <c r="F38" s="34">
        <f>E29+F33+E35+E36+E34+E37</f>
        <v>0</v>
      </c>
      <c r="G38" s="382"/>
      <c r="H38" s="382"/>
      <c r="I38" s="382"/>
      <c r="J38" s="382"/>
    </row>
    <row r="39" spans="2:10" ht="30" customHeight="1" x14ac:dyDescent="0.3">
      <c r="B39" s="151" t="s">
        <v>16</v>
      </c>
      <c r="C39" s="35" t="s">
        <v>87</v>
      </c>
      <c r="D39" s="36"/>
      <c r="E39" s="92">
        <f>D39*E$38</f>
        <v>0</v>
      </c>
      <c r="F39" s="92">
        <f>D39*F$38</f>
        <v>0</v>
      </c>
      <c r="G39" s="379" t="s">
        <v>88</v>
      </c>
      <c r="H39" s="379"/>
      <c r="I39" s="379"/>
      <c r="J39" s="379"/>
    </row>
    <row r="40" spans="2:10" ht="30" customHeight="1" x14ac:dyDescent="0.3">
      <c r="B40" s="149" t="s">
        <v>17</v>
      </c>
      <c r="C40" s="35" t="s">
        <v>140</v>
      </c>
      <c r="D40" s="36"/>
      <c r="E40" s="34">
        <f>D40*E$38</f>
        <v>0</v>
      </c>
      <c r="F40" s="34">
        <f>D40*F$38</f>
        <v>0</v>
      </c>
      <c r="G40" s="393" t="s">
        <v>141</v>
      </c>
      <c r="H40" s="393"/>
      <c r="I40" s="393"/>
      <c r="J40" s="393"/>
    </row>
    <row r="41" spans="2:10" ht="28.15" customHeight="1" x14ac:dyDescent="0.3">
      <c r="C41" s="394" t="s">
        <v>142</v>
      </c>
      <c r="D41" s="394"/>
      <c r="E41" s="32">
        <f>SUM(E38:E40)</f>
        <v>0</v>
      </c>
      <c r="F41" s="32">
        <f t="shared" ref="F41" si="0">SUM(F38:F40)</f>
        <v>0</v>
      </c>
      <c r="G41" s="395"/>
      <c r="H41" s="395"/>
      <c r="I41" s="395"/>
      <c r="J41" s="395"/>
    </row>
    <row r="42" spans="2:10" ht="28.15" customHeight="1" x14ac:dyDescent="0.3">
      <c r="C42" s="386" t="s">
        <v>89</v>
      </c>
      <c r="D42" s="386"/>
      <c r="E42" s="90"/>
      <c r="F42" s="37">
        <f>IFERROR((F41-E41)/E41,0)</f>
        <v>0</v>
      </c>
      <c r="G42" s="382"/>
      <c r="H42" s="382"/>
      <c r="I42" s="382"/>
      <c r="J42" s="382"/>
    </row>
    <row r="44" spans="2:10" ht="34.15" customHeight="1" x14ac:dyDescent="0.3">
      <c r="B44" s="151" t="s">
        <v>19</v>
      </c>
      <c r="C44" s="38"/>
      <c r="D44" s="387" t="s">
        <v>90</v>
      </c>
      <c r="E44" s="388"/>
      <c r="F44" s="388"/>
      <c r="G44" s="388"/>
      <c r="H44" s="39"/>
      <c r="I44" s="40" t="s">
        <v>91</v>
      </c>
      <c r="J44" s="41"/>
    </row>
    <row r="45" spans="2:10" ht="34.15" customHeight="1" x14ac:dyDescent="0.3">
      <c r="B45" s="148" t="s">
        <v>20</v>
      </c>
      <c r="C45" s="38"/>
      <c r="D45" s="194" t="s">
        <v>188</v>
      </c>
      <c r="E45" s="195">
        <f>C45*E41</f>
        <v>0</v>
      </c>
      <c r="F45" s="195">
        <f>C45*F41</f>
        <v>0</v>
      </c>
      <c r="G45" s="196" t="s">
        <v>189</v>
      </c>
      <c r="I45" s="40"/>
      <c r="J45" s="40"/>
    </row>
  </sheetData>
  <sheetProtection algorithmName="SHA-512" hashValue="Xh6sEXd5PUjiztAoEoSos5Q7oaHdntp5Agfcrd18YbbnmH6avIu0eVvwXyaFHKhDKkExs8/pskyjobvSZdI/8A==" saltValue="/ghAj86+lIBu5Qjged+5gA==" spinCount="100000" sheet="1" objects="1" scenarios="1"/>
  <mergeCells count="65">
    <mergeCell ref="B30:B34"/>
    <mergeCell ref="C30:D30"/>
    <mergeCell ref="G30:J33"/>
    <mergeCell ref="C33:D33"/>
    <mergeCell ref="C34:D34"/>
    <mergeCell ref="C35:D35"/>
    <mergeCell ref="E35:F35"/>
    <mergeCell ref="G35:J35"/>
    <mergeCell ref="C36:D36"/>
    <mergeCell ref="E36:F36"/>
    <mergeCell ref="G36:J36"/>
    <mergeCell ref="C42:D42"/>
    <mergeCell ref="G42:J42"/>
    <mergeCell ref="D44:G44"/>
    <mergeCell ref="C37:D37"/>
    <mergeCell ref="E37:F37"/>
    <mergeCell ref="G37:J37"/>
    <mergeCell ref="C38:D38"/>
    <mergeCell ref="G38:J38"/>
    <mergeCell ref="G39:J39"/>
    <mergeCell ref="G40:J40"/>
    <mergeCell ref="C41:D41"/>
    <mergeCell ref="G41:J41"/>
    <mergeCell ref="G26:J26"/>
    <mergeCell ref="C27:D27"/>
    <mergeCell ref="E27:F27"/>
    <mergeCell ref="G27:J27"/>
    <mergeCell ref="E34:F34"/>
    <mergeCell ref="G34:J34"/>
    <mergeCell ref="C28:D28"/>
    <mergeCell ref="E28:F28"/>
    <mergeCell ref="G28:J28"/>
    <mergeCell ref="C29:D29"/>
    <mergeCell ref="E29:F29"/>
    <mergeCell ref="G29:J29"/>
    <mergeCell ref="C23:D23"/>
    <mergeCell ref="C24:D24"/>
    <mergeCell ref="C25:D25"/>
    <mergeCell ref="C26:D26"/>
    <mergeCell ref="E26:F26"/>
    <mergeCell ref="C21:D21"/>
    <mergeCell ref="G21:J21"/>
    <mergeCell ref="C22:D22"/>
    <mergeCell ref="E22:F22"/>
    <mergeCell ref="G22:J22"/>
    <mergeCell ref="J14:J15"/>
    <mergeCell ref="C16:D16"/>
    <mergeCell ref="C17:D17"/>
    <mergeCell ref="B5:J5"/>
    <mergeCell ref="B6:J6"/>
    <mergeCell ref="I8:J8"/>
    <mergeCell ref="I9:J9"/>
    <mergeCell ref="B14:B15"/>
    <mergeCell ref="C14:D15"/>
    <mergeCell ref="G9:H9"/>
    <mergeCell ref="G10:H10"/>
    <mergeCell ref="I10:J10"/>
    <mergeCell ref="G8:H8"/>
    <mergeCell ref="B12:J12"/>
    <mergeCell ref="G23:J23"/>
    <mergeCell ref="G24:J24"/>
    <mergeCell ref="G25:J25"/>
    <mergeCell ref="E23:F23"/>
    <mergeCell ref="E24:F24"/>
    <mergeCell ref="E25:F25"/>
  </mergeCells>
  <conditionalFormatting sqref="J16">
    <cfRule type="cellIs" dxfId="3" priority="1" operator="lessThan">
      <formula>0</formula>
    </cfRule>
    <cfRule type="cellIs" dxfId="2" priority="2" operator="lessThan">
      <formula>0</formula>
    </cfRule>
  </conditionalFormatting>
  <hyperlinks>
    <hyperlink ref="B3" r:id="rId1" xr:uid="{F6495CB6-1473-454E-B28B-A5C028B79A13}"/>
  </hyperlinks>
  <pageMargins left="0.25" right="0.25" top="0.25" bottom="0.25" header="0.3" footer="0.3"/>
  <pageSetup paperSize="9" scale="47" fitToHeight="0" orientation="landscape" horizontalDpi="4294967292" verticalDpi="4294967292"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1" r:id="rId5" name="Button 1">
              <controlPr defaultSize="0" print="0" autoFill="0" autoPict="0" macro="[0]!Macro20">
                <anchor moveWithCells="1">
                  <from>
                    <xdr:col>0</xdr:col>
                    <xdr:colOff>238125</xdr:colOff>
                    <xdr:row>6</xdr:row>
                    <xdr:rowOff>95250</xdr:rowOff>
                  </from>
                  <to>
                    <xdr:col>3</xdr:col>
                    <xdr:colOff>9525</xdr:colOff>
                    <xdr:row>8</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3F4FB-1DB3-41DC-9F58-10B68260CF49}">
  <sheetPr codeName="Sheet3">
    <pageSetUpPr fitToPage="1"/>
  </sheetPr>
  <dimension ref="A2:AX41"/>
  <sheetViews>
    <sheetView showGridLines="0" zoomScale="43" zoomScaleNormal="43" workbookViewId="0">
      <pane xSplit="3" ySplit="9" topLeftCell="D10" activePane="bottomRight" state="frozen"/>
      <selection activeCell="D40" sqref="D40:J40"/>
      <selection pane="topRight" activeCell="D40" sqref="D40:J40"/>
      <selection pane="bottomLeft" activeCell="D40" sqref="D40:J40"/>
      <selection pane="bottomRight" activeCell="F20" sqref="F20"/>
    </sheetView>
  </sheetViews>
  <sheetFormatPr defaultColWidth="11.5546875" defaultRowHeight="17.25" x14ac:dyDescent="0.3"/>
  <cols>
    <col min="1" max="1" width="7.21875" style="96" customWidth="1"/>
    <col min="2" max="2" width="33" style="1" bestFit="1" customWidth="1"/>
    <col min="3" max="3" width="35.33203125" style="1" customWidth="1"/>
    <col min="4" max="4" width="5.109375" style="14" customWidth="1"/>
    <col min="5" max="16" width="18.5546875" style="1" customWidth="1"/>
    <col min="17" max="17" width="4.44140625" style="14" customWidth="1"/>
    <col min="18" max="21" width="16" style="1" customWidth="1"/>
    <col min="22" max="22" width="3.88671875" style="1" customWidth="1"/>
    <col min="23" max="23" width="27.21875" style="1" customWidth="1"/>
    <col min="24" max="24" width="17.77734375" style="1" customWidth="1"/>
    <col min="25" max="25" width="16" style="1" customWidth="1"/>
    <col min="26" max="26" width="12.5546875" style="1" customWidth="1"/>
    <col min="27" max="27" width="28.77734375" style="1" customWidth="1"/>
    <col min="28" max="29" width="19.21875" style="1" customWidth="1"/>
    <col min="30" max="250" width="11.5546875" style="1"/>
    <col min="251" max="251" width="5.44140625" style="1" bestFit="1" customWidth="1"/>
    <col min="252" max="252" width="33" style="1" bestFit="1" customWidth="1"/>
    <col min="253" max="253" width="33" style="1" customWidth="1"/>
    <col min="254" max="254" width="19.21875" style="1" customWidth="1"/>
    <col min="255" max="281" width="13.77734375" style="1" customWidth="1"/>
    <col min="282" max="282" width="70.5546875" style="1" customWidth="1"/>
    <col min="283" max="506" width="11.5546875" style="1"/>
    <col min="507" max="507" width="5.44140625" style="1" bestFit="1" customWidth="1"/>
    <col min="508" max="508" width="33" style="1" bestFit="1" customWidth="1"/>
    <col min="509" max="509" width="33" style="1" customWidth="1"/>
    <col min="510" max="510" width="19.21875" style="1" customWidth="1"/>
    <col min="511" max="537" width="13.77734375" style="1" customWidth="1"/>
    <col min="538" max="538" width="70.5546875" style="1" customWidth="1"/>
    <col min="539" max="762" width="11.5546875" style="1"/>
    <col min="763" max="763" width="5.44140625" style="1" bestFit="1" customWidth="1"/>
    <col min="764" max="764" width="33" style="1" bestFit="1" customWidth="1"/>
    <col min="765" max="765" width="33" style="1" customWidth="1"/>
    <col min="766" max="766" width="19.21875" style="1" customWidth="1"/>
    <col min="767" max="793" width="13.77734375" style="1" customWidth="1"/>
    <col min="794" max="794" width="70.5546875" style="1" customWidth="1"/>
    <col min="795" max="1018" width="11.5546875" style="1"/>
    <col min="1019" max="1019" width="5.44140625" style="1" bestFit="1" customWidth="1"/>
    <col min="1020" max="1020" width="33" style="1" bestFit="1" customWidth="1"/>
    <col min="1021" max="1021" width="33" style="1" customWidth="1"/>
    <col min="1022" max="1022" width="19.21875" style="1" customWidth="1"/>
    <col min="1023" max="1049" width="13.77734375" style="1" customWidth="1"/>
    <col min="1050" max="1050" width="70.5546875" style="1" customWidth="1"/>
    <col min="1051" max="1274" width="11.5546875" style="1"/>
    <col min="1275" max="1275" width="5.44140625" style="1" bestFit="1" customWidth="1"/>
    <col min="1276" max="1276" width="33" style="1" bestFit="1" customWidth="1"/>
    <col min="1277" max="1277" width="33" style="1" customWidth="1"/>
    <col min="1278" max="1278" width="19.21875" style="1" customWidth="1"/>
    <col min="1279" max="1305" width="13.77734375" style="1" customWidth="1"/>
    <col min="1306" max="1306" width="70.5546875" style="1" customWidth="1"/>
    <col min="1307" max="1530" width="11.5546875" style="1"/>
    <col min="1531" max="1531" width="5.44140625" style="1" bestFit="1" customWidth="1"/>
    <col min="1532" max="1532" width="33" style="1" bestFit="1" customWidth="1"/>
    <col min="1533" max="1533" width="33" style="1" customWidth="1"/>
    <col min="1534" max="1534" width="19.21875" style="1" customWidth="1"/>
    <col min="1535" max="1561" width="13.77734375" style="1" customWidth="1"/>
    <col min="1562" max="1562" width="70.5546875" style="1" customWidth="1"/>
    <col min="1563" max="1786" width="11.5546875" style="1"/>
    <col min="1787" max="1787" width="5.44140625" style="1" bestFit="1" customWidth="1"/>
    <col min="1788" max="1788" width="33" style="1" bestFit="1" customWidth="1"/>
    <col min="1789" max="1789" width="33" style="1" customWidth="1"/>
    <col min="1790" max="1790" width="19.21875" style="1" customWidth="1"/>
    <col min="1791" max="1817" width="13.77734375" style="1" customWidth="1"/>
    <col min="1818" max="1818" width="70.5546875" style="1" customWidth="1"/>
    <col min="1819" max="2042" width="11.5546875" style="1"/>
    <col min="2043" max="2043" width="5.44140625" style="1" bestFit="1" customWidth="1"/>
    <col min="2044" max="2044" width="33" style="1" bestFit="1" customWidth="1"/>
    <col min="2045" max="2045" width="33" style="1" customWidth="1"/>
    <col min="2046" max="2046" width="19.21875" style="1" customWidth="1"/>
    <col min="2047" max="2073" width="13.77734375" style="1" customWidth="1"/>
    <col min="2074" max="2074" width="70.5546875" style="1" customWidth="1"/>
    <col min="2075" max="2298" width="11.5546875" style="1"/>
    <col min="2299" max="2299" width="5.44140625" style="1" bestFit="1" customWidth="1"/>
    <col min="2300" max="2300" width="33" style="1" bestFit="1" customWidth="1"/>
    <col min="2301" max="2301" width="33" style="1" customWidth="1"/>
    <col min="2302" max="2302" width="19.21875" style="1" customWidth="1"/>
    <col min="2303" max="2329" width="13.77734375" style="1" customWidth="1"/>
    <col min="2330" max="2330" width="70.5546875" style="1" customWidth="1"/>
    <col min="2331" max="2554" width="11.5546875" style="1"/>
    <col min="2555" max="2555" width="5.44140625" style="1" bestFit="1" customWidth="1"/>
    <col min="2556" max="2556" width="33" style="1" bestFit="1" customWidth="1"/>
    <col min="2557" max="2557" width="33" style="1" customWidth="1"/>
    <col min="2558" max="2558" width="19.21875" style="1" customWidth="1"/>
    <col min="2559" max="2585" width="13.77734375" style="1" customWidth="1"/>
    <col min="2586" max="2586" width="70.5546875" style="1" customWidth="1"/>
    <col min="2587" max="2810" width="11.5546875" style="1"/>
    <col min="2811" max="2811" width="5.44140625" style="1" bestFit="1" customWidth="1"/>
    <col min="2812" max="2812" width="33" style="1" bestFit="1" customWidth="1"/>
    <col min="2813" max="2813" width="33" style="1" customWidth="1"/>
    <col min="2814" max="2814" width="19.21875" style="1" customWidth="1"/>
    <col min="2815" max="2841" width="13.77734375" style="1" customWidth="1"/>
    <col min="2842" max="2842" width="70.5546875" style="1" customWidth="1"/>
    <col min="2843" max="3066" width="11.5546875" style="1"/>
    <col min="3067" max="3067" width="5.44140625" style="1" bestFit="1" customWidth="1"/>
    <col min="3068" max="3068" width="33" style="1" bestFit="1" customWidth="1"/>
    <col min="3069" max="3069" width="33" style="1" customWidth="1"/>
    <col min="3070" max="3070" width="19.21875" style="1" customWidth="1"/>
    <col min="3071" max="3097" width="13.77734375" style="1" customWidth="1"/>
    <col min="3098" max="3098" width="70.5546875" style="1" customWidth="1"/>
    <col min="3099" max="3322" width="11.5546875" style="1"/>
    <col min="3323" max="3323" width="5.44140625" style="1" bestFit="1" customWidth="1"/>
    <col min="3324" max="3324" width="33" style="1" bestFit="1" customWidth="1"/>
    <col min="3325" max="3325" width="33" style="1" customWidth="1"/>
    <col min="3326" max="3326" width="19.21875" style="1" customWidth="1"/>
    <col min="3327" max="3353" width="13.77734375" style="1" customWidth="1"/>
    <col min="3354" max="3354" width="70.5546875" style="1" customWidth="1"/>
    <col min="3355" max="3578" width="11.5546875" style="1"/>
    <col min="3579" max="3579" width="5.44140625" style="1" bestFit="1" customWidth="1"/>
    <col min="3580" max="3580" width="33" style="1" bestFit="1" customWidth="1"/>
    <col min="3581" max="3581" width="33" style="1" customWidth="1"/>
    <col min="3582" max="3582" width="19.21875" style="1" customWidth="1"/>
    <col min="3583" max="3609" width="13.77734375" style="1" customWidth="1"/>
    <col min="3610" max="3610" width="70.5546875" style="1" customWidth="1"/>
    <col min="3611" max="3834" width="11.5546875" style="1"/>
    <col min="3835" max="3835" width="5.44140625" style="1" bestFit="1" customWidth="1"/>
    <col min="3836" max="3836" width="33" style="1" bestFit="1" customWidth="1"/>
    <col min="3837" max="3837" width="33" style="1" customWidth="1"/>
    <col min="3838" max="3838" width="19.21875" style="1" customWidth="1"/>
    <col min="3839" max="3865" width="13.77734375" style="1" customWidth="1"/>
    <col min="3866" max="3866" width="70.5546875" style="1" customWidth="1"/>
    <col min="3867" max="4090" width="11.5546875" style="1"/>
    <col min="4091" max="4091" width="5.44140625" style="1" bestFit="1" customWidth="1"/>
    <col min="4092" max="4092" width="33" style="1" bestFit="1" customWidth="1"/>
    <col min="4093" max="4093" width="33" style="1" customWidth="1"/>
    <col min="4094" max="4094" width="19.21875" style="1" customWidth="1"/>
    <col min="4095" max="4121" width="13.77734375" style="1" customWidth="1"/>
    <col min="4122" max="4122" width="70.5546875" style="1" customWidth="1"/>
    <col min="4123" max="4346" width="11.5546875" style="1"/>
    <col min="4347" max="4347" width="5.44140625" style="1" bestFit="1" customWidth="1"/>
    <col min="4348" max="4348" width="33" style="1" bestFit="1" customWidth="1"/>
    <col min="4349" max="4349" width="33" style="1" customWidth="1"/>
    <col min="4350" max="4350" width="19.21875" style="1" customWidth="1"/>
    <col min="4351" max="4377" width="13.77734375" style="1" customWidth="1"/>
    <col min="4378" max="4378" width="70.5546875" style="1" customWidth="1"/>
    <col min="4379" max="4602" width="11.5546875" style="1"/>
    <col min="4603" max="4603" width="5.44140625" style="1" bestFit="1" customWidth="1"/>
    <col min="4604" max="4604" width="33" style="1" bestFit="1" customWidth="1"/>
    <col min="4605" max="4605" width="33" style="1" customWidth="1"/>
    <col min="4606" max="4606" width="19.21875" style="1" customWidth="1"/>
    <col min="4607" max="4633" width="13.77734375" style="1" customWidth="1"/>
    <col min="4634" max="4634" width="70.5546875" style="1" customWidth="1"/>
    <col min="4635" max="4858" width="11.5546875" style="1"/>
    <col min="4859" max="4859" width="5.44140625" style="1" bestFit="1" customWidth="1"/>
    <col min="4860" max="4860" width="33" style="1" bestFit="1" customWidth="1"/>
    <col min="4861" max="4861" width="33" style="1" customWidth="1"/>
    <col min="4862" max="4862" width="19.21875" style="1" customWidth="1"/>
    <col min="4863" max="4889" width="13.77734375" style="1" customWidth="1"/>
    <col min="4890" max="4890" width="70.5546875" style="1" customWidth="1"/>
    <col min="4891" max="5114" width="11.5546875" style="1"/>
    <col min="5115" max="5115" width="5.44140625" style="1" bestFit="1" customWidth="1"/>
    <col min="5116" max="5116" width="33" style="1" bestFit="1" customWidth="1"/>
    <col min="5117" max="5117" width="33" style="1" customWidth="1"/>
    <col min="5118" max="5118" width="19.21875" style="1" customWidth="1"/>
    <col min="5119" max="5145" width="13.77734375" style="1" customWidth="1"/>
    <col min="5146" max="5146" width="70.5546875" style="1" customWidth="1"/>
    <col min="5147" max="5370" width="11.5546875" style="1"/>
    <col min="5371" max="5371" width="5.44140625" style="1" bestFit="1" customWidth="1"/>
    <col min="5372" max="5372" width="33" style="1" bestFit="1" customWidth="1"/>
    <col min="5373" max="5373" width="33" style="1" customWidth="1"/>
    <col min="5374" max="5374" width="19.21875" style="1" customWidth="1"/>
    <col min="5375" max="5401" width="13.77734375" style="1" customWidth="1"/>
    <col min="5402" max="5402" width="70.5546875" style="1" customWidth="1"/>
    <col min="5403" max="5626" width="11.5546875" style="1"/>
    <col min="5627" max="5627" width="5.44140625" style="1" bestFit="1" customWidth="1"/>
    <col min="5628" max="5628" width="33" style="1" bestFit="1" customWidth="1"/>
    <col min="5629" max="5629" width="33" style="1" customWidth="1"/>
    <col min="5630" max="5630" width="19.21875" style="1" customWidth="1"/>
    <col min="5631" max="5657" width="13.77734375" style="1" customWidth="1"/>
    <col min="5658" max="5658" width="70.5546875" style="1" customWidth="1"/>
    <col min="5659" max="5882" width="11.5546875" style="1"/>
    <col min="5883" max="5883" width="5.44140625" style="1" bestFit="1" customWidth="1"/>
    <col min="5884" max="5884" width="33" style="1" bestFit="1" customWidth="1"/>
    <col min="5885" max="5885" width="33" style="1" customWidth="1"/>
    <col min="5886" max="5886" width="19.21875" style="1" customWidth="1"/>
    <col min="5887" max="5913" width="13.77734375" style="1" customWidth="1"/>
    <col min="5914" max="5914" width="70.5546875" style="1" customWidth="1"/>
    <col min="5915" max="6138" width="11.5546875" style="1"/>
    <col min="6139" max="6139" width="5.44140625" style="1" bestFit="1" customWidth="1"/>
    <col min="6140" max="6140" width="33" style="1" bestFit="1" customWidth="1"/>
    <col min="6141" max="6141" width="33" style="1" customWidth="1"/>
    <col min="6142" max="6142" width="19.21875" style="1" customWidth="1"/>
    <col min="6143" max="6169" width="13.77734375" style="1" customWidth="1"/>
    <col min="6170" max="6170" width="70.5546875" style="1" customWidth="1"/>
    <col min="6171" max="6394" width="11.5546875" style="1"/>
    <col min="6395" max="6395" width="5.44140625" style="1" bestFit="1" customWidth="1"/>
    <col min="6396" max="6396" width="33" style="1" bestFit="1" customWidth="1"/>
    <col min="6397" max="6397" width="33" style="1" customWidth="1"/>
    <col min="6398" max="6398" width="19.21875" style="1" customWidth="1"/>
    <col min="6399" max="6425" width="13.77734375" style="1" customWidth="1"/>
    <col min="6426" max="6426" width="70.5546875" style="1" customWidth="1"/>
    <col min="6427" max="6650" width="11.5546875" style="1"/>
    <col min="6651" max="6651" width="5.44140625" style="1" bestFit="1" customWidth="1"/>
    <col min="6652" max="6652" width="33" style="1" bestFit="1" customWidth="1"/>
    <col min="6653" max="6653" width="33" style="1" customWidth="1"/>
    <col min="6654" max="6654" width="19.21875" style="1" customWidth="1"/>
    <col min="6655" max="6681" width="13.77734375" style="1" customWidth="1"/>
    <col min="6682" max="6682" width="70.5546875" style="1" customWidth="1"/>
    <col min="6683" max="6906" width="11.5546875" style="1"/>
    <col min="6907" max="6907" width="5.44140625" style="1" bestFit="1" customWidth="1"/>
    <col min="6908" max="6908" width="33" style="1" bestFit="1" customWidth="1"/>
    <col min="6909" max="6909" width="33" style="1" customWidth="1"/>
    <col min="6910" max="6910" width="19.21875" style="1" customWidth="1"/>
    <col min="6911" max="6937" width="13.77734375" style="1" customWidth="1"/>
    <col min="6938" max="6938" width="70.5546875" style="1" customWidth="1"/>
    <col min="6939" max="7162" width="11.5546875" style="1"/>
    <col min="7163" max="7163" width="5.44140625" style="1" bestFit="1" customWidth="1"/>
    <col min="7164" max="7164" width="33" style="1" bestFit="1" customWidth="1"/>
    <col min="7165" max="7165" width="33" style="1" customWidth="1"/>
    <col min="7166" max="7166" width="19.21875" style="1" customWidth="1"/>
    <col min="7167" max="7193" width="13.77734375" style="1" customWidth="1"/>
    <col min="7194" max="7194" width="70.5546875" style="1" customWidth="1"/>
    <col min="7195" max="7418" width="11.5546875" style="1"/>
    <col min="7419" max="7419" width="5.44140625" style="1" bestFit="1" customWidth="1"/>
    <col min="7420" max="7420" width="33" style="1" bestFit="1" customWidth="1"/>
    <col min="7421" max="7421" width="33" style="1" customWidth="1"/>
    <col min="7422" max="7422" width="19.21875" style="1" customWidth="1"/>
    <col min="7423" max="7449" width="13.77734375" style="1" customWidth="1"/>
    <col min="7450" max="7450" width="70.5546875" style="1" customWidth="1"/>
    <col min="7451" max="7674" width="11.5546875" style="1"/>
    <col min="7675" max="7675" width="5.44140625" style="1" bestFit="1" customWidth="1"/>
    <col min="7676" max="7676" width="33" style="1" bestFit="1" customWidth="1"/>
    <col min="7677" max="7677" width="33" style="1" customWidth="1"/>
    <col min="7678" max="7678" width="19.21875" style="1" customWidth="1"/>
    <col min="7679" max="7705" width="13.77734375" style="1" customWidth="1"/>
    <col min="7706" max="7706" width="70.5546875" style="1" customWidth="1"/>
    <col min="7707" max="7930" width="11.5546875" style="1"/>
    <col min="7931" max="7931" width="5.44140625" style="1" bestFit="1" customWidth="1"/>
    <col min="7932" max="7932" width="33" style="1" bestFit="1" customWidth="1"/>
    <col min="7933" max="7933" width="33" style="1" customWidth="1"/>
    <col min="7934" max="7934" width="19.21875" style="1" customWidth="1"/>
    <col min="7935" max="7961" width="13.77734375" style="1" customWidth="1"/>
    <col min="7962" max="7962" width="70.5546875" style="1" customWidth="1"/>
    <col min="7963" max="8186" width="11.5546875" style="1"/>
    <col min="8187" max="8187" width="5.44140625" style="1" bestFit="1" customWidth="1"/>
    <col min="8188" max="8188" width="33" style="1" bestFit="1" customWidth="1"/>
    <col min="8189" max="8189" width="33" style="1" customWidth="1"/>
    <col min="8190" max="8190" width="19.21875" style="1" customWidth="1"/>
    <col min="8191" max="8217" width="13.77734375" style="1" customWidth="1"/>
    <col min="8218" max="8218" width="70.5546875" style="1" customWidth="1"/>
    <col min="8219" max="8442" width="11.5546875" style="1"/>
    <col min="8443" max="8443" width="5.44140625" style="1" bestFit="1" customWidth="1"/>
    <col min="8444" max="8444" width="33" style="1" bestFit="1" customWidth="1"/>
    <col min="8445" max="8445" width="33" style="1" customWidth="1"/>
    <col min="8446" max="8446" width="19.21875" style="1" customWidth="1"/>
    <col min="8447" max="8473" width="13.77734375" style="1" customWidth="1"/>
    <col min="8474" max="8474" width="70.5546875" style="1" customWidth="1"/>
    <col min="8475" max="8698" width="11.5546875" style="1"/>
    <col min="8699" max="8699" width="5.44140625" style="1" bestFit="1" customWidth="1"/>
    <col min="8700" max="8700" width="33" style="1" bestFit="1" customWidth="1"/>
    <col min="8701" max="8701" width="33" style="1" customWidth="1"/>
    <col min="8702" max="8702" width="19.21875" style="1" customWidth="1"/>
    <col min="8703" max="8729" width="13.77734375" style="1" customWidth="1"/>
    <col min="8730" max="8730" width="70.5546875" style="1" customWidth="1"/>
    <col min="8731" max="8954" width="11.5546875" style="1"/>
    <col min="8955" max="8955" width="5.44140625" style="1" bestFit="1" customWidth="1"/>
    <col min="8956" max="8956" width="33" style="1" bestFit="1" customWidth="1"/>
    <col min="8957" max="8957" width="33" style="1" customWidth="1"/>
    <col min="8958" max="8958" width="19.21875" style="1" customWidth="1"/>
    <col min="8959" max="8985" width="13.77734375" style="1" customWidth="1"/>
    <col min="8986" max="8986" width="70.5546875" style="1" customWidth="1"/>
    <col min="8987" max="9210" width="11.5546875" style="1"/>
    <col min="9211" max="9211" width="5.44140625" style="1" bestFit="1" customWidth="1"/>
    <col min="9212" max="9212" width="33" style="1" bestFit="1" customWidth="1"/>
    <col min="9213" max="9213" width="33" style="1" customWidth="1"/>
    <col min="9214" max="9214" width="19.21875" style="1" customWidth="1"/>
    <col min="9215" max="9241" width="13.77734375" style="1" customWidth="1"/>
    <col min="9242" max="9242" width="70.5546875" style="1" customWidth="1"/>
    <col min="9243" max="9466" width="11.5546875" style="1"/>
    <col min="9467" max="9467" width="5.44140625" style="1" bestFit="1" customWidth="1"/>
    <col min="9468" max="9468" width="33" style="1" bestFit="1" customWidth="1"/>
    <col min="9469" max="9469" width="33" style="1" customWidth="1"/>
    <col min="9470" max="9470" width="19.21875" style="1" customWidth="1"/>
    <col min="9471" max="9497" width="13.77734375" style="1" customWidth="1"/>
    <col min="9498" max="9498" width="70.5546875" style="1" customWidth="1"/>
    <col min="9499" max="9722" width="11.5546875" style="1"/>
    <col min="9723" max="9723" width="5.44140625" style="1" bestFit="1" customWidth="1"/>
    <col min="9724" max="9724" width="33" style="1" bestFit="1" customWidth="1"/>
    <col min="9725" max="9725" width="33" style="1" customWidth="1"/>
    <col min="9726" max="9726" width="19.21875" style="1" customWidth="1"/>
    <col min="9727" max="9753" width="13.77734375" style="1" customWidth="1"/>
    <col min="9754" max="9754" width="70.5546875" style="1" customWidth="1"/>
    <col min="9755" max="9978" width="11.5546875" style="1"/>
    <col min="9979" max="9979" width="5.44140625" style="1" bestFit="1" customWidth="1"/>
    <col min="9980" max="9980" width="33" style="1" bestFit="1" customWidth="1"/>
    <col min="9981" max="9981" width="33" style="1" customWidth="1"/>
    <col min="9982" max="9982" width="19.21875" style="1" customWidth="1"/>
    <col min="9983" max="10009" width="13.77734375" style="1" customWidth="1"/>
    <col min="10010" max="10010" width="70.5546875" style="1" customWidth="1"/>
    <col min="10011" max="10234" width="11.5546875" style="1"/>
    <col min="10235" max="10235" width="5.44140625" style="1" bestFit="1" customWidth="1"/>
    <col min="10236" max="10236" width="33" style="1" bestFit="1" customWidth="1"/>
    <col min="10237" max="10237" width="33" style="1" customWidth="1"/>
    <col min="10238" max="10238" width="19.21875" style="1" customWidth="1"/>
    <col min="10239" max="10265" width="13.77734375" style="1" customWidth="1"/>
    <col min="10266" max="10266" width="70.5546875" style="1" customWidth="1"/>
    <col min="10267" max="10490" width="11.5546875" style="1"/>
    <col min="10491" max="10491" width="5.44140625" style="1" bestFit="1" customWidth="1"/>
    <col min="10492" max="10492" width="33" style="1" bestFit="1" customWidth="1"/>
    <col min="10493" max="10493" width="33" style="1" customWidth="1"/>
    <col min="10494" max="10494" width="19.21875" style="1" customWidth="1"/>
    <col min="10495" max="10521" width="13.77734375" style="1" customWidth="1"/>
    <col min="10522" max="10522" width="70.5546875" style="1" customWidth="1"/>
    <col min="10523" max="10746" width="11.5546875" style="1"/>
    <col min="10747" max="10747" width="5.44140625" style="1" bestFit="1" customWidth="1"/>
    <col min="10748" max="10748" width="33" style="1" bestFit="1" customWidth="1"/>
    <col min="10749" max="10749" width="33" style="1" customWidth="1"/>
    <col min="10750" max="10750" width="19.21875" style="1" customWidth="1"/>
    <col min="10751" max="10777" width="13.77734375" style="1" customWidth="1"/>
    <col min="10778" max="10778" width="70.5546875" style="1" customWidth="1"/>
    <col min="10779" max="11002" width="11.5546875" style="1"/>
    <col min="11003" max="11003" width="5.44140625" style="1" bestFit="1" customWidth="1"/>
    <col min="11004" max="11004" width="33" style="1" bestFit="1" customWidth="1"/>
    <col min="11005" max="11005" width="33" style="1" customWidth="1"/>
    <col min="11006" max="11006" width="19.21875" style="1" customWidth="1"/>
    <col min="11007" max="11033" width="13.77734375" style="1" customWidth="1"/>
    <col min="11034" max="11034" width="70.5546875" style="1" customWidth="1"/>
    <col min="11035" max="11258" width="11.5546875" style="1"/>
    <col min="11259" max="11259" width="5.44140625" style="1" bestFit="1" customWidth="1"/>
    <col min="11260" max="11260" width="33" style="1" bestFit="1" customWidth="1"/>
    <col min="11261" max="11261" width="33" style="1" customWidth="1"/>
    <col min="11262" max="11262" width="19.21875" style="1" customWidth="1"/>
    <col min="11263" max="11289" width="13.77734375" style="1" customWidth="1"/>
    <col min="11290" max="11290" width="70.5546875" style="1" customWidth="1"/>
    <col min="11291" max="11514" width="11.5546875" style="1"/>
    <col min="11515" max="11515" width="5.44140625" style="1" bestFit="1" customWidth="1"/>
    <col min="11516" max="11516" width="33" style="1" bestFit="1" customWidth="1"/>
    <col min="11517" max="11517" width="33" style="1" customWidth="1"/>
    <col min="11518" max="11518" width="19.21875" style="1" customWidth="1"/>
    <col min="11519" max="11545" width="13.77734375" style="1" customWidth="1"/>
    <col min="11546" max="11546" width="70.5546875" style="1" customWidth="1"/>
    <col min="11547" max="11770" width="11.5546875" style="1"/>
    <col min="11771" max="11771" width="5.44140625" style="1" bestFit="1" customWidth="1"/>
    <col min="11772" max="11772" width="33" style="1" bestFit="1" customWidth="1"/>
    <col min="11773" max="11773" width="33" style="1" customWidth="1"/>
    <col min="11774" max="11774" width="19.21875" style="1" customWidth="1"/>
    <col min="11775" max="11801" width="13.77734375" style="1" customWidth="1"/>
    <col min="11802" max="11802" width="70.5546875" style="1" customWidth="1"/>
    <col min="11803" max="12026" width="11.5546875" style="1"/>
    <col min="12027" max="12027" width="5.44140625" style="1" bestFit="1" customWidth="1"/>
    <col min="12028" max="12028" width="33" style="1" bestFit="1" customWidth="1"/>
    <col min="12029" max="12029" width="33" style="1" customWidth="1"/>
    <col min="12030" max="12030" width="19.21875" style="1" customWidth="1"/>
    <col min="12031" max="12057" width="13.77734375" style="1" customWidth="1"/>
    <col min="12058" max="12058" width="70.5546875" style="1" customWidth="1"/>
    <col min="12059" max="12282" width="11.5546875" style="1"/>
    <col min="12283" max="12283" width="5.44140625" style="1" bestFit="1" customWidth="1"/>
    <col min="12284" max="12284" width="33" style="1" bestFit="1" customWidth="1"/>
    <col min="12285" max="12285" width="33" style="1" customWidth="1"/>
    <col min="12286" max="12286" width="19.21875" style="1" customWidth="1"/>
    <col min="12287" max="12313" width="13.77734375" style="1" customWidth="1"/>
    <col min="12314" max="12314" width="70.5546875" style="1" customWidth="1"/>
    <col min="12315" max="12538" width="11.5546875" style="1"/>
    <col min="12539" max="12539" width="5.44140625" style="1" bestFit="1" customWidth="1"/>
    <col min="12540" max="12540" width="33" style="1" bestFit="1" customWidth="1"/>
    <col min="12541" max="12541" width="33" style="1" customWidth="1"/>
    <col min="12542" max="12542" width="19.21875" style="1" customWidth="1"/>
    <col min="12543" max="12569" width="13.77734375" style="1" customWidth="1"/>
    <col min="12570" max="12570" width="70.5546875" style="1" customWidth="1"/>
    <col min="12571" max="12794" width="11.5546875" style="1"/>
    <col min="12795" max="12795" width="5.44140625" style="1" bestFit="1" customWidth="1"/>
    <col min="12796" max="12796" width="33" style="1" bestFit="1" customWidth="1"/>
    <col min="12797" max="12797" width="33" style="1" customWidth="1"/>
    <col min="12798" max="12798" width="19.21875" style="1" customWidth="1"/>
    <col min="12799" max="12825" width="13.77734375" style="1" customWidth="1"/>
    <col min="12826" max="12826" width="70.5546875" style="1" customWidth="1"/>
    <col min="12827" max="13050" width="11.5546875" style="1"/>
    <col min="13051" max="13051" width="5.44140625" style="1" bestFit="1" customWidth="1"/>
    <col min="13052" max="13052" width="33" style="1" bestFit="1" customWidth="1"/>
    <col min="13053" max="13053" width="33" style="1" customWidth="1"/>
    <col min="13054" max="13054" width="19.21875" style="1" customWidth="1"/>
    <col min="13055" max="13081" width="13.77734375" style="1" customWidth="1"/>
    <col min="13082" max="13082" width="70.5546875" style="1" customWidth="1"/>
    <col min="13083" max="13306" width="11.5546875" style="1"/>
    <col min="13307" max="13307" width="5.44140625" style="1" bestFit="1" customWidth="1"/>
    <col min="13308" max="13308" width="33" style="1" bestFit="1" customWidth="1"/>
    <col min="13309" max="13309" width="33" style="1" customWidth="1"/>
    <col min="13310" max="13310" width="19.21875" style="1" customWidth="1"/>
    <col min="13311" max="13337" width="13.77734375" style="1" customWidth="1"/>
    <col min="13338" max="13338" width="70.5546875" style="1" customWidth="1"/>
    <col min="13339" max="13562" width="11.5546875" style="1"/>
    <col min="13563" max="13563" width="5.44140625" style="1" bestFit="1" customWidth="1"/>
    <col min="13564" max="13564" width="33" style="1" bestFit="1" customWidth="1"/>
    <col min="13565" max="13565" width="33" style="1" customWidth="1"/>
    <col min="13566" max="13566" width="19.21875" style="1" customWidth="1"/>
    <col min="13567" max="13593" width="13.77734375" style="1" customWidth="1"/>
    <col min="13594" max="13594" width="70.5546875" style="1" customWidth="1"/>
    <col min="13595" max="13818" width="11.5546875" style="1"/>
    <col min="13819" max="13819" width="5.44140625" style="1" bestFit="1" customWidth="1"/>
    <col min="13820" max="13820" width="33" style="1" bestFit="1" customWidth="1"/>
    <col min="13821" max="13821" width="33" style="1" customWidth="1"/>
    <col min="13822" max="13822" width="19.21875" style="1" customWidth="1"/>
    <col min="13823" max="13849" width="13.77734375" style="1" customWidth="1"/>
    <col min="13850" max="13850" width="70.5546875" style="1" customWidth="1"/>
    <col min="13851" max="14074" width="11.5546875" style="1"/>
    <col min="14075" max="14075" width="5.44140625" style="1" bestFit="1" customWidth="1"/>
    <col min="14076" max="14076" width="33" style="1" bestFit="1" customWidth="1"/>
    <col min="14077" max="14077" width="33" style="1" customWidth="1"/>
    <col min="14078" max="14078" width="19.21875" style="1" customWidth="1"/>
    <col min="14079" max="14105" width="13.77734375" style="1" customWidth="1"/>
    <col min="14106" max="14106" width="70.5546875" style="1" customWidth="1"/>
    <col min="14107" max="14330" width="11.5546875" style="1"/>
    <col min="14331" max="14331" width="5.44140625" style="1" bestFit="1" customWidth="1"/>
    <col min="14332" max="14332" width="33" style="1" bestFit="1" customWidth="1"/>
    <col min="14333" max="14333" width="33" style="1" customWidth="1"/>
    <col min="14334" max="14334" width="19.21875" style="1" customWidth="1"/>
    <col min="14335" max="14361" width="13.77734375" style="1" customWidth="1"/>
    <col min="14362" max="14362" width="70.5546875" style="1" customWidth="1"/>
    <col min="14363" max="14586" width="11.5546875" style="1"/>
    <col min="14587" max="14587" width="5.44140625" style="1" bestFit="1" customWidth="1"/>
    <col min="14588" max="14588" width="33" style="1" bestFit="1" customWidth="1"/>
    <col min="14589" max="14589" width="33" style="1" customWidth="1"/>
    <col min="14590" max="14590" width="19.21875" style="1" customWidth="1"/>
    <col min="14591" max="14617" width="13.77734375" style="1" customWidth="1"/>
    <col min="14618" max="14618" width="70.5546875" style="1" customWidth="1"/>
    <col min="14619" max="14842" width="11.5546875" style="1"/>
    <col min="14843" max="14843" width="5.44140625" style="1" bestFit="1" customWidth="1"/>
    <col min="14844" max="14844" width="33" style="1" bestFit="1" customWidth="1"/>
    <col min="14845" max="14845" width="33" style="1" customWidth="1"/>
    <col min="14846" max="14846" width="19.21875" style="1" customWidth="1"/>
    <col min="14847" max="14873" width="13.77734375" style="1" customWidth="1"/>
    <col min="14874" max="14874" width="70.5546875" style="1" customWidth="1"/>
    <col min="14875" max="15098" width="11.5546875" style="1"/>
    <col min="15099" max="15099" width="5.44140625" style="1" bestFit="1" customWidth="1"/>
    <col min="15100" max="15100" width="33" style="1" bestFit="1" customWidth="1"/>
    <col min="15101" max="15101" width="33" style="1" customWidth="1"/>
    <col min="15102" max="15102" width="19.21875" style="1" customWidth="1"/>
    <col min="15103" max="15129" width="13.77734375" style="1" customWidth="1"/>
    <col min="15130" max="15130" width="70.5546875" style="1" customWidth="1"/>
    <col min="15131" max="15354" width="11.5546875" style="1"/>
    <col min="15355" max="15355" width="5.44140625" style="1" bestFit="1" customWidth="1"/>
    <col min="15356" max="15356" width="33" style="1" bestFit="1" customWidth="1"/>
    <col min="15357" max="15357" width="33" style="1" customWidth="1"/>
    <col min="15358" max="15358" width="19.21875" style="1" customWidth="1"/>
    <col min="15359" max="15385" width="13.77734375" style="1" customWidth="1"/>
    <col min="15386" max="15386" width="70.5546875" style="1" customWidth="1"/>
    <col min="15387" max="15610" width="11.5546875" style="1"/>
    <col min="15611" max="15611" width="5.44140625" style="1" bestFit="1" customWidth="1"/>
    <col min="15612" max="15612" width="33" style="1" bestFit="1" customWidth="1"/>
    <col min="15613" max="15613" width="33" style="1" customWidth="1"/>
    <col min="15614" max="15614" width="19.21875" style="1" customWidth="1"/>
    <col min="15615" max="15641" width="13.77734375" style="1" customWidth="1"/>
    <col min="15642" max="15642" width="70.5546875" style="1" customWidth="1"/>
    <col min="15643" max="15866" width="11.5546875" style="1"/>
    <col min="15867" max="15867" width="5.44140625" style="1" bestFit="1" customWidth="1"/>
    <col min="15868" max="15868" width="33" style="1" bestFit="1" customWidth="1"/>
    <col min="15869" max="15869" width="33" style="1" customWidth="1"/>
    <col min="15870" max="15870" width="19.21875" style="1" customWidth="1"/>
    <col min="15871" max="15897" width="13.77734375" style="1" customWidth="1"/>
    <col min="15898" max="15898" width="70.5546875" style="1" customWidth="1"/>
    <col min="15899" max="16122" width="11.5546875" style="1"/>
    <col min="16123" max="16123" width="5.44140625" style="1" bestFit="1" customWidth="1"/>
    <col min="16124" max="16124" width="33" style="1" bestFit="1" customWidth="1"/>
    <col min="16125" max="16125" width="33" style="1" customWidth="1"/>
    <col min="16126" max="16126" width="19.21875" style="1" customWidth="1"/>
    <col min="16127" max="16153" width="13.77734375" style="1" customWidth="1"/>
    <col min="16154" max="16154" width="70.5546875" style="1" customWidth="1"/>
    <col min="16155" max="16384" width="11.5546875" style="1"/>
  </cols>
  <sheetData>
    <row r="2" spans="1:50" s="94" customFormat="1" ht="73.5" x14ac:dyDescent="0.9">
      <c r="A2" s="93"/>
      <c r="B2" s="286" t="s">
        <v>196</v>
      </c>
      <c r="D2" s="95"/>
      <c r="Q2" s="95"/>
      <c r="AH2" s="95"/>
      <c r="AI2" s="95"/>
      <c r="AJ2" s="95"/>
      <c r="AK2" s="95"/>
      <c r="AL2" s="95"/>
      <c r="AM2" s="95"/>
      <c r="AN2" s="95"/>
      <c r="AO2" s="95"/>
      <c r="AP2" s="95"/>
      <c r="AQ2" s="95"/>
      <c r="AR2" s="95"/>
      <c r="AS2" s="95"/>
      <c r="AT2" s="95"/>
      <c r="AU2" s="95"/>
      <c r="AV2" s="95"/>
      <c r="AW2" s="95"/>
      <c r="AX2" s="95"/>
    </row>
    <row r="3" spans="1:50" ht="39" customHeight="1" thickBot="1" x14ac:dyDescent="0.35">
      <c r="AH3" s="97"/>
      <c r="AI3" s="97"/>
      <c r="AJ3" s="97"/>
      <c r="AK3" s="97"/>
      <c r="AL3" s="97"/>
      <c r="AM3" s="97"/>
      <c r="AN3" s="97"/>
      <c r="AO3" s="14"/>
      <c r="AP3" s="14"/>
      <c r="AQ3" s="14"/>
      <c r="AR3" s="14"/>
      <c r="AS3" s="14"/>
      <c r="AT3" s="14"/>
      <c r="AU3" s="14"/>
      <c r="AV3" s="14"/>
      <c r="AW3" s="14"/>
      <c r="AX3" s="14"/>
    </row>
    <row r="4" spans="1:50" ht="72" customHeight="1" thickBot="1" x14ac:dyDescent="0.35">
      <c r="B4" s="462" t="s">
        <v>191</v>
      </c>
      <c r="C4" s="463"/>
      <c r="D4" s="98"/>
      <c r="E4" s="504" t="s">
        <v>39</v>
      </c>
      <c r="F4" s="505"/>
      <c r="G4" s="443" t="s">
        <v>31</v>
      </c>
      <c r="H4" s="444"/>
      <c r="I4" s="444"/>
      <c r="J4" s="444"/>
      <c r="K4" s="444"/>
      <c r="L4" s="445"/>
      <c r="S4" s="456" t="s">
        <v>48</v>
      </c>
      <c r="T4" s="457"/>
      <c r="U4" s="458"/>
      <c r="V4" s="99"/>
      <c r="W4" s="520" t="s">
        <v>47</v>
      </c>
      <c r="X4" s="521"/>
      <c r="Y4" s="522"/>
      <c r="AB4" s="51"/>
      <c r="AH4" s="100"/>
      <c r="AI4" s="100"/>
      <c r="AJ4" s="100"/>
      <c r="AK4" s="100"/>
      <c r="AL4" s="100"/>
      <c r="AM4" s="100"/>
      <c r="AN4" s="100"/>
      <c r="AO4" s="14"/>
      <c r="AP4" s="14"/>
      <c r="AQ4" s="14"/>
      <c r="AR4" s="14"/>
      <c r="AS4" s="14"/>
      <c r="AT4" s="14"/>
      <c r="AU4" s="14"/>
      <c r="AV4" s="14"/>
      <c r="AW4" s="14"/>
      <c r="AX4" s="14"/>
    </row>
    <row r="5" spans="1:50" ht="102.6" customHeight="1" thickBot="1" x14ac:dyDescent="0.35">
      <c r="B5" s="464">
        <f>'Factory Input Fields'!C11</f>
        <v>78.72</v>
      </c>
      <c r="C5" s="465"/>
      <c r="D5" s="101"/>
      <c r="E5" s="506">
        <f>'Factory Input Fields'!C40</f>
        <v>8827</v>
      </c>
      <c r="F5" s="507"/>
      <c r="G5" s="440" t="s">
        <v>192</v>
      </c>
      <c r="H5" s="441"/>
      <c r="I5" s="441"/>
      <c r="J5" s="441"/>
      <c r="K5" s="441"/>
      <c r="L5" s="442"/>
      <c r="S5" s="446">
        <f>'Factory Input Fields'!C24</f>
        <v>0</v>
      </c>
      <c r="T5" s="447"/>
      <c r="U5" s="448"/>
      <c r="V5" s="102"/>
      <c r="W5" s="523">
        <f>'Factory Input Fields'!C13</f>
        <v>0</v>
      </c>
      <c r="X5" s="524"/>
      <c r="Y5" s="525"/>
      <c r="AB5" s="51"/>
      <c r="AC5" s="103"/>
      <c r="AD5" s="103"/>
      <c r="AE5" s="103"/>
      <c r="AF5" s="103"/>
      <c r="AG5" s="103"/>
      <c r="AH5" s="104"/>
      <c r="AI5" s="104"/>
      <c r="AJ5" s="104"/>
      <c r="AK5" s="104"/>
      <c r="AL5" s="104"/>
      <c r="AM5" s="14"/>
      <c r="AN5" s="14"/>
      <c r="AO5" s="14"/>
      <c r="AP5" s="14"/>
      <c r="AQ5" s="14"/>
      <c r="AR5" s="14"/>
      <c r="AS5" s="14"/>
      <c r="AT5" s="14"/>
      <c r="AU5" s="14"/>
      <c r="AV5" s="14"/>
      <c r="AW5" s="14"/>
      <c r="AX5" s="14"/>
    </row>
    <row r="6" spans="1:50" ht="21" customHeight="1" x14ac:dyDescent="0.3">
      <c r="E6" s="105"/>
      <c r="F6" s="103"/>
      <c r="G6" s="103"/>
      <c r="H6" s="103"/>
      <c r="I6" s="103"/>
      <c r="J6" s="103"/>
      <c r="K6" s="103"/>
      <c r="L6" s="103"/>
      <c r="M6" s="103"/>
      <c r="N6" s="103"/>
      <c r="O6" s="103"/>
      <c r="P6" s="103"/>
      <c r="Q6" s="104"/>
      <c r="R6" s="103"/>
      <c r="AH6" s="14"/>
      <c r="AI6" s="14"/>
      <c r="AJ6" s="14"/>
      <c r="AK6" s="14"/>
      <c r="AL6" s="14"/>
      <c r="AM6" s="14"/>
      <c r="AN6" s="14"/>
      <c r="AO6" s="14"/>
      <c r="AP6" s="14"/>
      <c r="AQ6" s="14"/>
      <c r="AR6" s="14"/>
      <c r="AS6" s="14"/>
      <c r="AT6" s="14"/>
      <c r="AU6" s="14"/>
      <c r="AV6" s="14"/>
      <c r="AW6" s="14"/>
      <c r="AX6" s="14"/>
    </row>
    <row r="7" spans="1:50" ht="18" thickBot="1" x14ac:dyDescent="0.35">
      <c r="AH7" s="14"/>
      <c r="AI7" s="14"/>
      <c r="AJ7" s="14"/>
      <c r="AK7" s="14"/>
      <c r="AL7" s="14"/>
      <c r="AM7" s="14"/>
      <c r="AN7" s="14"/>
      <c r="AO7" s="14"/>
      <c r="AP7" s="14"/>
      <c r="AQ7" s="14"/>
      <c r="AR7" s="14"/>
      <c r="AS7" s="14"/>
      <c r="AT7" s="14"/>
      <c r="AU7" s="14"/>
      <c r="AV7" s="14"/>
      <c r="AW7" s="14"/>
      <c r="AX7" s="14"/>
    </row>
    <row r="8" spans="1:50" s="3" customFormat="1" ht="52.15" customHeight="1" x14ac:dyDescent="0.4">
      <c r="A8" s="106"/>
      <c r="B8" s="452" t="s">
        <v>7</v>
      </c>
      <c r="C8" s="453"/>
      <c r="D8" s="107"/>
      <c r="E8" s="466" t="s">
        <v>99</v>
      </c>
      <c r="F8" s="467"/>
      <c r="G8" s="424" t="s">
        <v>98</v>
      </c>
      <c r="H8" s="425"/>
      <c r="I8" s="426" t="s">
        <v>97</v>
      </c>
      <c r="J8" s="427"/>
      <c r="K8" s="424" t="s">
        <v>96</v>
      </c>
      <c r="L8" s="425"/>
      <c r="M8" s="466" t="s">
        <v>95</v>
      </c>
      <c r="N8" s="467"/>
      <c r="O8" s="424" t="s">
        <v>32</v>
      </c>
      <c r="P8" s="425"/>
      <c r="Q8" s="108"/>
      <c r="R8" s="468" t="s">
        <v>8</v>
      </c>
      <c r="S8" s="469"/>
      <c r="T8" s="469"/>
      <c r="U8" s="469"/>
      <c r="V8" s="469"/>
      <c r="W8" s="469"/>
      <c r="X8" s="469"/>
      <c r="Y8" s="469"/>
      <c r="Z8" s="469"/>
      <c r="AA8" s="470"/>
      <c r="AH8" s="109"/>
      <c r="AI8" s="109"/>
      <c r="AJ8" s="109"/>
      <c r="AK8" s="109"/>
      <c r="AL8" s="109"/>
      <c r="AM8" s="109"/>
      <c r="AN8" s="109"/>
      <c r="AO8" s="109"/>
      <c r="AP8" s="109"/>
      <c r="AQ8" s="109"/>
      <c r="AR8" s="109"/>
      <c r="AS8" s="109"/>
      <c r="AT8" s="109"/>
      <c r="AU8" s="109"/>
      <c r="AV8" s="109"/>
      <c r="AW8" s="109"/>
      <c r="AX8" s="109"/>
    </row>
    <row r="9" spans="1:50" ht="76.900000000000006" customHeight="1" thickBot="1" x14ac:dyDescent="0.35">
      <c r="A9" s="110"/>
      <c r="B9" s="454"/>
      <c r="C9" s="455"/>
      <c r="D9" s="107"/>
      <c r="E9" s="164" t="s">
        <v>4</v>
      </c>
      <c r="F9" s="162" t="s">
        <v>22</v>
      </c>
      <c r="G9" s="165" t="s">
        <v>4</v>
      </c>
      <c r="H9" s="163" t="s">
        <v>22</v>
      </c>
      <c r="I9" s="164" t="s">
        <v>4</v>
      </c>
      <c r="J9" s="162" t="s">
        <v>22</v>
      </c>
      <c r="K9" s="165" t="s">
        <v>4</v>
      </c>
      <c r="L9" s="163" t="s">
        <v>22</v>
      </c>
      <c r="M9" s="164" t="s">
        <v>4</v>
      </c>
      <c r="N9" s="162" t="s">
        <v>22</v>
      </c>
      <c r="O9" s="166" t="s">
        <v>4</v>
      </c>
      <c r="P9" s="163" t="s">
        <v>22</v>
      </c>
      <c r="Q9" s="111"/>
      <c r="R9" s="471"/>
      <c r="S9" s="472"/>
      <c r="T9" s="472"/>
      <c r="U9" s="472"/>
      <c r="V9" s="472"/>
      <c r="W9" s="472"/>
      <c r="X9" s="472"/>
      <c r="Y9" s="472"/>
      <c r="Z9" s="472"/>
      <c r="AA9" s="473"/>
    </row>
    <row r="10" spans="1:50" ht="69.75" customHeight="1" thickBot="1" x14ac:dyDescent="0.35">
      <c r="A10" s="112"/>
      <c r="B10" s="459" t="s">
        <v>162</v>
      </c>
      <c r="C10" s="153" t="s">
        <v>5</v>
      </c>
      <c r="D10" s="113"/>
      <c r="E10" s="239">
        <f>11266.06-E11</f>
        <v>8158.0599999999995</v>
      </c>
      <c r="F10" s="240"/>
      <c r="G10" s="265">
        <f>10729.68-G11</f>
        <v>7621.68</v>
      </c>
      <c r="H10" s="266"/>
      <c r="I10" s="267">
        <f>10218.78-I11</f>
        <v>7110.7800000000007</v>
      </c>
      <c r="J10" s="240"/>
      <c r="K10" s="265">
        <f>9732.06-K11</f>
        <v>6624.0599999999995</v>
      </c>
      <c r="L10" s="266"/>
      <c r="M10" s="268">
        <f>9267.74-M11</f>
        <v>6159.74</v>
      </c>
      <c r="N10" s="269"/>
      <c r="O10" s="270">
        <f>8827.26-O11</f>
        <v>5719.26</v>
      </c>
      <c r="P10" s="271"/>
      <c r="Q10" s="114"/>
      <c r="R10" s="516" t="s">
        <v>163</v>
      </c>
      <c r="S10" s="516"/>
      <c r="T10" s="516"/>
      <c r="U10" s="516"/>
      <c r="V10" s="516"/>
      <c r="W10" s="516"/>
      <c r="X10" s="516"/>
      <c r="Y10" s="516"/>
      <c r="Z10" s="516"/>
      <c r="AA10" s="516"/>
    </row>
    <row r="11" spans="1:50" s="5" customFormat="1" ht="69.75" customHeight="1" thickBot="1" x14ac:dyDescent="0.35">
      <c r="A11" s="112"/>
      <c r="B11" s="460"/>
      <c r="C11" s="177" t="s">
        <v>34</v>
      </c>
      <c r="D11" s="113"/>
      <c r="E11" s="213">
        <v>3108</v>
      </c>
      <c r="F11" s="214"/>
      <c r="G11" s="215">
        <v>3108</v>
      </c>
      <c r="H11" s="216"/>
      <c r="I11" s="217">
        <v>3108</v>
      </c>
      <c r="J11" s="214"/>
      <c r="K11" s="215">
        <v>3108</v>
      </c>
      <c r="L11" s="216"/>
      <c r="M11" s="272">
        <v>3108</v>
      </c>
      <c r="N11" s="219"/>
      <c r="O11" s="273">
        <v>3108</v>
      </c>
      <c r="P11" s="274"/>
      <c r="Q11" s="114"/>
      <c r="R11" s="516"/>
      <c r="S11" s="516"/>
      <c r="T11" s="516"/>
      <c r="U11" s="516"/>
      <c r="V11" s="516"/>
      <c r="W11" s="516"/>
      <c r="X11" s="516"/>
      <c r="Y11" s="516"/>
      <c r="Z11" s="516"/>
      <c r="AA11" s="516"/>
    </row>
    <row r="12" spans="1:50" ht="69.75" customHeight="1" thickBot="1" x14ac:dyDescent="0.35">
      <c r="A12" s="112"/>
      <c r="B12" s="460"/>
      <c r="C12" s="153" t="s">
        <v>0</v>
      </c>
      <c r="D12" s="113"/>
      <c r="E12" s="221"/>
      <c r="F12" s="222">
        <f>(E10+E11)/208*($S$5*4.33)*2</f>
        <v>0</v>
      </c>
      <c r="G12" s="223"/>
      <c r="H12" s="224">
        <f>(G10+G11)/208*($S$5*4.33)*2</f>
        <v>0</v>
      </c>
      <c r="I12" s="247"/>
      <c r="J12" s="222">
        <f>(I10+I11)/208*($S$5*4.33)*2</f>
        <v>0</v>
      </c>
      <c r="K12" s="223"/>
      <c r="L12" s="224">
        <f>(K10+K11)/208*($S$5*4.33)*2</f>
        <v>0</v>
      </c>
      <c r="M12" s="225"/>
      <c r="N12" s="275">
        <f>(M10+M11)/208*($S$5*4.33)*2</f>
        <v>0</v>
      </c>
      <c r="O12" s="276"/>
      <c r="P12" s="277">
        <f>(O10+O11)/208*($S$5*4.33)*2</f>
        <v>0</v>
      </c>
      <c r="Q12" s="115"/>
      <c r="R12" s="516" t="s">
        <v>179</v>
      </c>
      <c r="S12" s="516"/>
      <c r="T12" s="516"/>
      <c r="U12" s="516"/>
      <c r="V12" s="516"/>
      <c r="W12" s="516"/>
      <c r="X12" s="516"/>
      <c r="Y12" s="516"/>
      <c r="Z12" s="516"/>
      <c r="AA12" s="516"/>
    </row>
    <row r="13" spans="1:50" ht="46.9" customHeight="1" thickBot="1" x14ac:dyDescent="0.35">
      <c r="A13" s="112"/>
      <c r="B13" s="461"/>
      <c r="C13" s="154" t="s">
        <v>57</v>
      </c>
      <c r="D13" s="116"/>
      <c r="E13" s="230">
        <f>SUM(E10:E12)</f>
        <v>11266.06</v>
      </c>
      <c r="F13" s="231">
        <f t="shared" ref="F13:P13" si="0">SUM(F10:F12)</f>
        <v>0</v>
      </c>
      <c r="G13" s="232">
        <f t="shared" si="0"/>
        <v>10729.68</v>
      </c>
      <c r="H13" s="233">
        <f t="shared" si="0"/>
        <v>0</v>
      </c>
      <c r="I13" s="234">
        <f t="shared" si="0"/>
        <v>10218.780000000001</v>
      </c>
      <c r="J13" s="231">
        <f t="shared" si="0"/>
        <v>0</v>
      </c>
      <c r="K13" s="232">
        <f t="shared" si="0"/>
        <v>9732.06</v>
      </c>
      <c r="L13" s="233">
        <f t="shared" si="0"/>
        <v>0</v>
      </c>
      <c r="M13" s="235">
        <f t="shared" si="0"/>
        <v>9267.74</v>
      </c>
      <c r="N13" s="278">
        <f t="shared" si="0"/>
        <v>0</v>
      </c>
      <c r="O13" s="279">
        <f t="shared" si="0"/>
        <v>8827.26</v>
      </c>
      <c r="P13" s="280">
        <f t="shared" si="0"/>
        <v>0</v>
      </c>
      <c r="Q13" s="117"/>
      <c r="R13" s="486"/>
      <c r="S13" s="486"/>
      <c r="T13" s="486"/>
      <c r="U13" s="486"/>
      <c r="V13" s="486"/>
      <c r="W13" s="486"/>
      <c r="X13" s="486"/>
      <c r="Y13" s="486"/>
      <c r="Z13" s="486"/>
      <c r="AA13" s="486"/>
    </row>
    <row r="14" spans="1:50" ht="64.150000000000006" customHeight="1" thickBot="1" x14ac:dyDescent="0.35">
      <c r="A14" s="112"/>
      <c r="B14" s="480" t="s">
        <v>49</v>
      </c>
      <c r="C14" s="156" t="s">
        <v>43</v>
      </c>
      <c r="D14" s="118"/>
      <c r="E14" s="205">
        <f>20/12</f>
        <v>1.6666666666666667</v>
      </c>
      <c r="F14" s="206"/>
      <c r="G14" s="207">
        <f t="shared" ref="G14:K14" si="1">20/12</f>
        <v>1.6666666666666667</v>
      </c>
      <c r="H14" s="208"/>
      <c r="I14" s="209">
        <f t="shared" si="1"/>
        <v>1.6666666666666667</v>
      </c>
      <c r="J14" s="206"/>
      <c r="K14" s="207">
        <f t="shared" si="1"/>
        <v>1.6666666666666667</v>
      </c>
      <c r="L14" s="208"/>
      <c r="M14" s="210">
        <f>20/12</f>
        <v>1.6666666666666667</v>
      </c>
      <c r="N14" s="211"/>
      <c r="O14" s="212">
        <f>20/12</f>
        <v>1.6666666666666667</v>
      </c>
      <c r="P14" s="204"/>
      <c r="Q14" s="115"/>
      <c r="R14" s="517" t="s">
        <v>42</v>
      </c>
      <c r="S14" s="518"/>
      <c r="T14" s="518"/>
      <c r="U14" s="518"/>
      <c r="V14" s="518"/>
      <c r="W14" s="518"/>
      <c r="X14" s="518"/>
      <c r="Y14" s="518"/>
      <c r="Z14" s="518"/>
      <c r="AA14" s="519"/>
    </row>
    <row r="15" spans="1:50" ht="64.150000000000006" customHeight="1" thickBot="1" x14ac:dyDescent="0.35">
      <c r="A15" s="112"/>
      <c r="B15" s="481"/>
      <c r="C15" s="157" t="s">
        <v>55</v>
      </c>
      <c r="D15" s="118"/>
      <c r="E15" s="213">
        <f>IFERROR(AA15/W5/12,0)</f>
        <v>0</v>
      </c>
      <c r="F15" s="214"/>
      <c r="G15" s="215">
        <f>IFERROR($AA$15/$W$5/12,0)</f>
        <v>0</v>
      </c>
      <c r="H15" s="216"/>
      <c r="I15" s="217">
        <f>IFERROR($AA$15/$W$5/12,0)</f>
        <v>0</v>
      </c>
      <c r="J15" s="214"/>
      <c r="K15" s="215">
        <f>IFERROR($AA$15/$W$5/12,0)</f>
        <v>0</v>
      </c>
      <c r="L15" s="216"/>
      <c r="M15" s="218">
        <f>IFERROR($AA$15/$W$5/12,0)</f>
        <v>0</v>
      </c>
      <c r="N15" s="219"/>
      <c r="O15" s="220">
        <f>IFERROR($AA$15/$W$5/12,0)</f>
        <v>0</v>
      </c>
      <c r="P15" s="203"/>
      <c r="Q15" s="115"/>
      <c r="R15" s="515" t="s">
        <v>168</v>
      </c>
      <c r="S15" s="515"/>
      <c r="T15" s="515"/>
      <c r="U15" s="515"/>
      <c r="V15" s="515"/>
      <c r="W15" s="515"/>
      <c r="X15" s="515"/>
      <c r="Y15" s="515"/>
      <c r="Z15" s="515"/>
      <c r="AA15" s="179">
        <f>'Factory Input Fields'!C29</f>
        <v>0</v>
      </c>
    </row>
    <row r="16" spans="1:50" ht="64.150000000000006" customHeight="1" thickBot="1" x14ac:dyDescent="0.35">
      <c r="A16" s="112"/>
      <c r="B16" s="481"/>
      <c r="C16" s="302" t="s">
        <v>54</v>
      </c>
      <c r="D16" s="118"/>
      <c r="E16" s="213">
        <f>IFERROR(AA16/W5/12,0)</f>
        <v>0</v>
      </c>
      <c r="F16" s="214"/>
      <c r="G16" s="215">
        <f>IFERROR($AA$16/$W$5/12,0)</f>
        <v>0</v>
      </c>
      <c r="H16" s="216"/>
      <c r="I16" s="217">
        <f>IFERROR($AA$16/$W$5/12,0)</f>
        <v>0</v>
      </c>
      <c r="J16" s="214"/>
      <c r="K16" s="215">
        <f>IFERROR($AA$16/$W$5/12,0)</f>
        <v>0</v>
      </c>
      <c r="L16" s="216"/>
      <c r="M16" s="218">
        <f>IFERROR($AA$16/$W$5/12,0)</f>
        <v>0</v>
      </c>
      <c r="N16" s="219"/>
      <c r="O16" s="220">
        <f>IFERROR($AA$16/$W$5/12,0)</f>
        <v>0</v>
      </c>
      <c r="P16" s="203"/>
      <c r="Q16" s="115"/>
      <c r="R16" s="515" t="s">
        <v>169</v>
      </c>
      <c r="S16" s="515"/>
      <c r="T16" s="515"/>
      <c r="U16" s="515"/>
      <c r="V16" s="515"/>
      <c r="W16" s="515"/>
      <c r="X16" s="515"/>
      <c r="Y16" s="515"/>
      <c r="Z16" s="515"/>
      <c r="AA16" s="179">
        <f>'Factory Input Fields'!C30</f>
        <v>0</v>
      </c>
    </row>
    <row r="17" spans="1:27" ht="64.150000000000006" customHeight="1" thickBot="1" x14ac:dyDescent="0.35">
      <c r="A17" s="112"/>
      <c r="B17" s="481"/>
      <c r="C17" s="158" t="s">
        <v>33</v>
      </c>
      <c r="D17" s="118"/>
      <c r="E17" s="221">
        <f>($AA$17*(12*E13))/12</f>
        <v>935.08298000000002</v>
      </c>
      <c r="F17" s="222"/>
      <c r="G17" s="223">
        <f>($AA$17*(12*G13))/12</f>
        <v>890.56344000000001</v>
      </c>
      <c r="H17" s="224"/>
      <c r="I17" s="225">
        <f>($AA$17*(12*I13))/12</f>
        <v>848.15874000000019</v>
      </c>
      <c r="J17" s="226"/>
      <c r="K17" s="223">
        <f>($AA$17*(12*K13))/12</f>
        <v>807.76098000000002</v>
      </c>
      <c r="L17" s="224"/>
      <c r="M17" s="225">
        <f>($AA$17*(12*M13))/12</f>
        <v>769.22242000000006</v>
      </c>
      <c r="N17" s="227"/>
      <c r="O17" s="228">
        <f>($AA$17*(12*O13))/12</f>
        <v>732.66258000000005</v>
      </c>
      <c r="P17" s="229"/>
      <c r="Q17" s="115">
        <f>($AA$17*(12*Q13))/12</f>
        <v>0</v>
      </c>
      <c r="R17" s="526" t="s">
        <v>164</v>
      </c>
      <c r="S17" s="527"/>
      <c r="T17" s="527"/>
      <c r="U17" s="527"/>
      <c r="V17" s="527"/>
      <c r="W17" s="527"/>
      <c r="X17" s="527"/>
      <c r="Y17" s="527"/>
      <c r="Z17" s="528"/>
      <c r="AA17" s="180">
        <f>'Factory Input Fields'!C31</f>
        <v>8.3000000000000004E-2</v>
      </c>
    </row>
    <row r="18" spans="1:27" ht="64.150000000000006" customHeight="1" thickBot="1" x14ac:dyDescent="0.35">
      <c r="A18" s="112"/>
      <c r="B18" s="481"/>
      <c r="C18" s="159" t="s">
        <v>35</v>
      </c>
      <c r="D18" s="118"/>
      <c r="E18" s="221">
        <f>IFERROR($AA$18/$W$5,0)</f>
        <v>0</v>
      </c>
      <c r="F18" s="222"/>
      <c r="G18" s="223">
        <f>IFERROR($AA$18/$W$5,0)</f>
        <v>0</v>
      </c>
      <c r="H18" s="224"/>
      <c r="I18" s="225">
        <f>IFERROR($AA$18/$W$5,0)</f>
        <v>0</v>
      </c>
      <c r="J18" s="226"/>
      <c r="K18" s="223">
        <f>IFERROR($AA$18/$W$5,0)</f>
        <v>0</v>
      </c>
      <c r="L18" s="224"/>
      <c r="M18" s="225">
        <f>IFERROR($AA$18/$W$5,0)</f>
        <v>0</v>
      </c>
      <c r="N18" s="227"/>
      <c r="O18" s="228">
        <f>IFERROR($AA$18/$W$5,0)</f>
        <v>0</v>
      </c>
      <c r="P18" s="229"/>
      <c r="Q18" s="115"/>
      <c r="R18" s="415" t="s">
        <v>170</v>
      </c>
      <c r="S18" s="415"/>
      <c r="T18" s="415"/>
      <c r="U18" s="415"/>
      <c r="V18" s="415"/>
      <c r="W18" s="415"/>
      <c r="X18" s="415"/>
      <c r="Y18" s="415"/>
      <c r="Z18" s="415"/>
      <c r="AA18" s="179">
        <f>'Factory Input Fields'!C32</f>
        <v>0</v>
      </c>
    </row>
    <row r="19" spans="1:27" ht="64.150000000000006" customHeight="1" thickBot="1" x14ac:dyDescent="0.35">
      <c r="A19" s="112"/>
      <c r="B19" s="481"/>
      <c r="C19" s="159" t="s">
        <v>36</v>
      </c>
      <c r="D19" s="118"/>
      <c r="E19" s="221">
        <f>IFERROR($AA$19/$W$5,0)</f>
        <v>0</v>
      </c>
      <c r="F19" s="222"/>
      <c r="G19" s="223">
        <f>IFERROR($AA$19/$W$5,0)</f>
        <v>0</v>
      </c>
      <c r="H19" s="224"/>
      <c r="I19" s="225">
        <f>IFERROR($AA$19/$W$5,0)</f>
        <v>0</v>
      </c>
      <c r="J19" s="226"/>
      <c r="K19" s="223">
        <f>IFERROR($AA$19/$W$5,0)</f>
        <v>0</v>
      </c>
      <c r="L19" s="224"/>
      <c r="M19" s="225">
        <f>IFERROR($AA$19/$W$5,0)</f>
        <v>0</v>
      </c>
      <c r="N19" s="227"/>
      <c r="O19" s="228">
        <f>IFERROR($AA$19/$W$5,0)</f>
        <v>0</v>
      </c>
      <c r="P19" s="229"/>
      <c r="Q19" s="115"/>
      <c r="R19" s="415" t="s">
        <v>171</v>
      </c>
      <c r="S19" s="415"/>
      <c r="T19" s="415"/>
      <c r="U19" s="415"/>
      <c r="V19" s="415"/>
      <c r="W19" s="415"/>
      <c r="X19" s="415"/>
      <c r="Y19" s="415"/>
      <c r="Z19" s="415"/>
      <c r="AA19" s="179">
        <f>'Factory Input Fields'!C33</f>
        <v>0</v>
      </c>
    </row>
    <row r="20" spans="1:27" ht="64.150000000000006" customHeight="1" thickBot="1" x14ac:dyDescent="0.35">
      <c r="A20" s="112"/>
      <c r="B20" s="481"/>
      <c r="C20" s="159" t="s">
        <v>37</v>
      </c>
      <c r="D20" s="118"/>
      <c r="E20" s="221">
        <f>IFERROR($AA$20/$W$5,0)</f>
        <v>0</v>
      </c>
      <c r="F20" s="222"/>
      <c r="G20" s="223">
        <f>IFERROR($AA$20/$W$5,0)</f>
        <v>0</v>
      </c>
      <c r="H20" s="224"/>
      <c r="I20" s="225">
        <f>IFERROR($AA$20/$W$5,0)</f>
        <v>0</v>
      </c>
      <c r="J20" s="226"/>
      <c r="K20" s="223">
        <f>IFERROR($AA$20/$W$5,0)</f>
        <v>0</v>
      </c>
      <c r="L20" s="224"/>
      <c r="M20" s="225">
        <f>IFERROR($AA$20/$W$5,0)</f>
        <v>0</v>
      </c>
      <c r="N20" s="227"/>
      <c r="O20" s="228">
        <f>IFERROR($AA$20/$W$5,0)</f>
        <v>0</v>
      </c>
      <c r="P20" s="229"/>
      <c r="Q20" s="115"/>
      <c r="R20" s="415" t="s">
        <v>172</v>
      </c>
      <c r="S20" s="415"/>
      <c r="T20" s="415"/>
      <c r="U20" s="415"/>
      <c r="V20" s="415"/>
      <c r="W20" s="415"/>
      <c r="X20" s="415"/>
      <c r="Y20" s="415"/>
      <c r="Z20" s="415"/>
      <c r="AA20" s="179">
        <f>'Factory Input Fields'!C34</f>
        <v>0</v>
      </c>
    </row>
    <row r="21" spans="1:27" ht="64.150000000000006" customHeight="1" thickBot="1" x14ac:dyDescent="0.35">
      <c r="A21" s="112"/>
      <c r="B21" s="481"/>
      <c r="C21" s="157" t="s">
        <v>30</v>
      </c>
      <c r="D21" s="118"/>
      <c r="E21" s="213">
        <f>IFERROR($AA$21/$W$5,0)</f>
        <v>0</v>
      </c>
      <c r="F21" s="214"/>
      <c r="G21" s="215">
        <f>IFERROR($AA$21/$W$5,0)</f>
        <v>0</v>
      </c>
      <c r="H21" s="216"/>
      <c r="I21" s="217">
        <f>IFERROR($AA$21/$W$5,0)</f>
        <v>0</v>
      </c>
      <c r="J21" s="214"/>
      <c r="K21" s="215">
        <f>IFERROR($AA$21/$W$5,0)</f>
        <v>0</v>
      </c>
      <c r="L21" s="216"/>
      <c r="M21" s="218">
        <f>IFERROR($AA$21/$W$5,0)</f>
        <v>0</v>
      </c>
      <c r="N21" s="219"/>
      <c r="O21" s="220">
        <f>IFERROR($AA$21/$W$5,0)</f>
        <v>0</v>
      </c>
      <c r="P21" s="203"/>
      <c r="Q21" s="115"/>
      <c r="R21" s="491" t="s">
        <v>167</v>
      </c>
      <c r="S21" s="491"/>
      <c r="T21" s="491"/>
      <c r="U21" s="491"/>
      <c r="V21" s="491"/>
      <c r="W21" s="491"/>
      <c r="X21" s="491"/>
      <c r="Y21" s="491"/>
      <c r="Z21" s="491"/>
      <c r="AA21" s="179">
        <f>'Factory Input Fields'!C35</f>
        <v>0</v>
      </c>
    </row>
    <row r="22" spans="1:27" s="11" customFormat="1" ht="55.15" customHeight="1" thickBot="1" x14ac:dyDescent="0.25">
      <c r="A22" s="119"/>
      <c r="B22" s="482"/>
      <c r="C22" s="160" t="s">
        <v>6</v>
      </c>
      <c r="D22" s="116"/>
      <c r="E22" s="230">
        <f t="shared" ref="E22:Q22" si="2">SUM(E14:E20)</f>
        <v>936.74964666666665</v>
      </c>
      <c r="F22" s="231">
        <f t="shared" si="2"/>
        <v>0</v>
      </c>
      <c r="G22" s="232">
        <f t="shared" si="2"/>
        <v>892.23010666666664</v>
      </c>
      <c r="H22" s="233">
        <f t="shared" si="2"/>
        <v>0</v>
      </c>
      <c r="I22" s="234">
        <f t="shared" si="2"/>
        <v>849.82540666666682</v>
      </c>
      <c r="J22" s="231">
        <f t="shared" si="2"/>
        <v>0</v>
      </c>
      <c r="K22" s="232">
        <f t="shared" si="2"/>
        <v>809.42764666666665</v>
      </c>
      <c r="L22" s="233">
        <f t="shared" si="2"/>
        <v>0</v>
      </c>
      <c r="M22" s="235">
        <f t="shared" si="2"/>
        <v>770.88908666666669</v>
      </c>
      <c r="N22" s="236">
        <f t="shared" si="2"/>
        <v>0</v>
      </c>
      <c r="O22" s="237">
        <f t="shared" si="2"/>
        <v>734.32924666666668</v>
      </c>
      <c r="P22" s="238">
        <f t="shared" si="2"/>
        <v>0</v>
      </c>
      <c r="Q22" s="120">
        <f t="shared" si="2"/>
        <v>0</v>
      </c>
      <c r="R22" s="502"/>
      <c r="S22" s="502"/>
      <c r="T22" s="502"/>
      <c r="U22" s="502"/>
      <c r="V22" s="502"/>
      <c r="W22" s="502"/>
      <c r="X22" s="502"/>
      <c r="Y22" s="502"/>
      <c r="Z22" s="502"/>
      <c r="AA22" s="502"/>
    </row>
    <row r="23" spans="1:27" s="121" customFormat="1" ht="69" customHeight="1" thickBot="1" x14ac:dyDescent="0.35">
      <c r="A23" s="112"/>
      <c r="B23" s="480" t="s">
        <v>50</v>
      </c>
      <c r="C23" s="155" t="s">
        <v>1</v>
      </c>
      <c r="D23" s="118"/>
      <c r="E23" s="239">
        <f>IFERROR($AA$23/$W$5/12,0)</f>
        <v>0</v>
      </c>
      <c r="F23" s="240"/>
      <c r="G23" s="241">
        <f>IFERROR($AA$23/$W$5/12,0)</f>
        <v>0</v>
      </c>
      <c r="H23" s="242"/>
      <c r="I23" s="243">
        <f>IFERROR($AA$23/$W$5/12,0)</f>
        <v>0</v>
      </c>
      <c r="J23" s="244"/>
      <c r="K23" s="241">
        <f>IFERROR($AA$23/$W$5/12,0)</f>
        <v>0</v>
      </c>
      <c r="L23" s="242"/>
      <c r="M23" s="243">
        <f>IFERROR($AA$23/$W$5/12,0)</f>
        <v>0</v>
      </c>
      <c r="N23" s="226"/>
      <c r="O23" s="228">
        <f>IFERROR($AA$23/$W$5/12,0)</f>
        <v>0</v>
      </c>
      <c r="P23" s="229"/>
      <c r="Q23" s="115"/>
      <c r="R23" s="415" t="s">
        <v>166</v>
      </c>
      <c r="S23" s="415"/>
      <c r="T23" s="415"/>
      <c r="U23" s="415"/>
      <c r="V23" s="415"/>
      <c r="W23" s="415"/>
      <c r="X23" s="415"/>
      <c r="Y23" s="415"/>
      <c r="Z23" s="415"/>
      <c r="AA23" s="179">
        <f>'Factory Input Fields'!C37</f>
        <v>0</v>
      </c>
    </row>
    <row r="24" spans="1:27" s="121" customFormat="1" ht="69" customHeight="1" thickBot="1" x14ac:dyDescent="0.35">
      <c r="A24" s="112"/>
      <c r="B24" s="481"/>
      <c r="C24" s="178" t="s">
        <v>180</v>
      </c>
      <c r="D24" s="118"/>
      <c r="E24" s="239">
        <f>IFERROR($AA$24/$W$5/12,0)</f>
        <v>0</v>
      </c>
      <c r="F24" s="240"/>
      <c r="G24" s="241">
        <f>IFERROR($AA$24/$W$5/12,0)</f>
        <v>0</v>
      </c>
      <c r="H24" s="242"/>
      <c r="I24" s="243">
        <f>IFERROR($AA$24/$W$5/12,0)</f>
        <v>0</v>
      </c>
      <c r="J24" s="244"/>
      <c r="K24" s="241">
        <f>IFERROR($AA$24/$W$5/12,0)</f>
        <v>0</v>
      </c>
      <c r="L24" s="242"/>
      <c r="M24" s="243">
        <f>IFERROR($AA$24/$W$5/12,0)</f>
        <v>0</v>
      </c>
      <c r="N24" s="226"/>
      <c r="O24" s="228">
        <f>IFERROR($AA$24/$W$5/12,0)</f>
        <v>0</v>
      </c>
      <c r="P24" s="229"/>
      <c r="Q24" s="115"/>
      <c r="R24" s="415" t="s">
        <v>181</v>
      </c>
      <c r="S24" s="415"/>
      <c r="T24" s="415"/>
      <c r="U24" s="415"/>
      <c r="V24" s="415"/>
      <c r="W24" s="415"/>
      <c r="X24" s="415"/>
      <c r="Y24" s="415"/>
      <c r="Z24" s="415"/>
      <c r="AA24" s="179">
        <f>'Factory Input Fields'!C38</f>
        <v>0</v>
      </c>
    </row>
    <row r="25" spans="1:27" s="121" customFormat="1" ht="69" customHeight="1" thickBot="1" x14ac:dyDescent="0.35">
      <c r="A25" s="112"/>
      <c r="B25" s="481"/>
      <c r="C25" s="157" t="s">
        <v>40</v>
      </c>
      <c r="D25" s="118"/>
      <c r="E25" s="221">
        <f>0.1301*E13</f>
        <v>1465.7144059999998</v>
      </c>
      <c r="F25" s="222"/>
      <c r="G25" s="241">
        <f>0.1301*G13</f>
        <v>1395.931368</v>
      </c>
      <c r="H25" s="242"/>
      <c r="I25" s="243">
        <f>0.1301*I13</f>
        <v>1329.4632779999999</v>
      </c>
      <c r="J25" s="244"/>
      <c r="K25" s="241">
        <f>0.1301*K13</f>
        <v>1266.1410059999998</v>
      </c>
      <c r="L25" s="242"/>
      <c r="M25" s="243">
        <f>0.1301*M13</f>
        <v>1205.732974</v>
      </c>
      <c r="N25" s="226"/>
      <c r="O25" s="228">
        <f>0.1301*O13</f>
        <v>1148.426526</v>
      </c>
      <c r="P25" s="229"/>
      <c r="Q25" s="115"/>
      <c r="R25" s="492" t="s">
        <v>56</v>
      </c>
      <c r="S25" s="493"/>
      <c r="T25" s="493"/>
      <c r="U25" s="493"/>
      <c r="V25" s="493"/>
      <c r="W25" s="493"/>
      <c r="X25" s="493"/>
      <c r="Y25" s="493"/>
      <c r="Z25" s="493"/>
      <c r="AA25" s="494"/>
    </row>
    <row r="26" spans="1:27" ht="69" customHeight="1" thickBot="1" x14ac:dyDescent="0.35">
      <c r="A26" s="112"/>
      <c r="B26" s="481"/>
      <c r="C26" s="158" t="s">
        <v>41</v>
      </c>
      <c r="D26" s="118"/>
      <c r="E26" s="221">
        <f t="shared" ref="E26:P26" si="3">0.0475*E13</f>
        <v>535.13784999999996</v>
      </c>
      <c r="F26" s="222">
        <f t="shared" si="3"/>
        <v>0</v>
      </c>
      <c r="G26" s="241">
        <f t="shared" si="3"/>
        <v>509.65980000000002</v>
      </c>
      <c r="H26" s="224">
        <f t="shared" si="3"/>
        <v>0</v>
      </c>
      <c r="I26" s="243">
        <f t="shared" si="3"/>
        <v>485.39205000000004</v>
      </c>
      <c r="J26" s="226">
        <f t="shared" si="3"/>
        <v>0</v>
      </c>
      <c r="K26" s="241">
        <f t="shared" si="3"/>
        <v>462.27285000000001</v>
      </c>
      <c r="L26" s="224">
        <f t="shared" si="3"/>
        <v>0</v>
      </c>
      <c r="M26" s="243">
        <f t="shared" si="3"/>
        <v>440.21764999999999</v>
      </c>
      <c r="N26" s="226">
        <f t="shared" si="3"/>
        <v>0</v>
      </c>
      <c r="O26" s="228">
        <f t="shared" si="3"/>
        <v>419.29485</v>
      </c>
      <c r="P26" s="229">
        <f t="shared" si="3"/>
        <v>0</v>
      </c>
      <c r="Q26" s="115"/>
      <c r="R26" s="512" t="s">
        <v>44</v>
      </c>
      <c r="S26" s="513"/>
      <c r="T26" s="513"/>
      <c r="U26" s="513"/>
      <c r="V26" s="513"/>
      <c r="W26" s="513"/>
      <c r="X26" s="513"/>
      <c r="Y26" s="513"/>
      <c r="Z26" s="513"/>
      <c r="AA26" s="514"/>
    </row>
    <row r="27" spans="1:27" ht="63" customHeight="1" thickBot="1" x14ac:dyDescent="0.35">
      <c r="A27" s="112"/>
      <c r="B27" s="482"/>
      <c r="C27" s="122" t="s">
        <v>38</v>
      </c>
      <c r="D27" s="116"/>
      <c r="E27" s="230">
        <f t="shared" ref="E27:P27" si="4">SUM(E23:E26)</f>
        <v>2000.8522559999997</v>
      </c>
      <c r="F27" s="231">
        <f t="shared" si="4"/>
        <v>0</v>
      </c>
      <c r="G27" s="232">
        <f t="shared" si="4"/>
        <v>1905.5911679999999</v>
      </c>
      <c r="H27" s="233">
        <f t="shared" si="4"/>
        <v>0</v>
      </c>
      <c r="I27" s="234">
        <f t="shared" si="4"/>
        <v>1814.8553280000001</v>
      </c>
      <c r="J27" s="231">
        <f t="shared" si="4"/>
        <v>0</v>
      </c>
      <c r="K27" s="232">
        <f t="shared" si="4"/>
        <v>1728.4138559999999</v>
      </c>
      <c r="L27" s="233">
        <f t="shared" si="4"/>
        <v>0</v>
      </c>
      <c r="M27" s="245">
        <f t="shared" si="4"/>
        <v>1645.9506240000001</v>
      </c>
      <c r="N27" s="246">
        <f t="shared" si="4"/>
        <v>0</v>
      </c>
      <c r="O27" s="237">
        <f t="shared" si="4"/>
        <v>1567.721376</v>
      </c>
      <c r="P27" s="238">
        <f t="shared" si="4"/>
        <v>0</v>
      </c>
      <c r="Q27" s="120"/>
      <c r="R27" s="495"/>
      <c r="S27" s="496"/>
      <c r="T27" s="496"/>
      <c r="U27" s="496"/>
      <c r="V27" s="496"/>
      <c r="W27" s="496"/>
      <c r="X27" s="496"/>
      <c r="Y27" s="496"/>
      <c r="Z27" s="496"/>
      <c r="AA27" s="497"/>
    </row>
    <row r="28" spans="1:27" ht="68.650000000000006" customHeight="1" x14ac:dyDescent="0.3">
      <c r="A28" s="112"/>
      <c r="B28" s="483" t="s">
        <v>174</v>
      </c>
      <c r="C28" s="484"/>
      <c r="D28" s="123"/>
      <c r="E28" s="260">
        <f t="shared" ref="E28:P28" si="5">E27+E22+E13</f>
        <v>14203.661902666667</v>
      </c>
      <c r="F28" s="261">
        <f t="shared" si="5"/>
        <v>0</v>
      </c>
      <c r="G28" s="262">
        <f t="shared" si="5"/>
        <v>13527.501274666667</v>
      </c>
      <c r="H28" s="263">
        <f t="shared" si="5"/>
        <v>0</v>
      </c>
      <c r="I28" s="260">
        <f t="shared" si="5"/>
        <v>12883.460734666667</v>
      </c>
      <c r="J28" s="261">
        <f t="shared" si="5"/>
        <v>0</v>
      </c>
      <c r="K28" s="262">
        <f t="shared" si="5"/>
        <v>12269.901502666666</v>
      </c>
      <c r="L28" s="263">
        <f t="shared" si="5"/>
        <v>0</v>
      </c>
      <c r="M28" s="260">
        <f t="shared" si="5"/>
        <v>11684.579710666667</v>
      </c>
      <c r="N28" s="261">
        <f t="shared" si="5"/>
        <v>0</v>
      </c>
      <c r="O28" s="264">
        <f t="shared" si="5"/>
        <v>11129.310622666668</v>
      </c>
      <c r="P28" s="263">
        <f t="shared" si="5"/>
        <v>0</v>
      </c>
      <c r="Q28" s="124"/>
      <c r="R28" s="474"/>
      <c r="S28" s="475"/>
      <c r="T28" s="476"/>
      <c r="U28" s="476"/>
      <c r="V28" s="476"/>
      <c r="W28" s="476"/>
      <c r="X28" s="476"/>
      <c r="Y28" s="476"/>
      <c r="Z28" s="476"/>
      <c r="AA28" s="477"/>
    </row>
    <row r="29" spans="1:27" ht="68.650000000000006" customHeight="1" x14ac:dyDescent="0.3">
      <c r="A29" s="112"/>
      <c r="B29" s="483" t="s">
        <v>2</v>
      </c>
      <c r="C29" s="484"/>
      <c r="D29" s="123"/>
      <c r="E29" s="172">
        <f>48*4.33*60-(('Factory Input Fields'!C22/12)*8*60)</f>
        <v>11510.4</v>
      </c>
      <c r="F29" s="173">
        <f>4.33*$S$5*60-('Factory Input Fields'!C22/12*'Factory Input Fields'!C24/6)*60</f>
        <v>0</v>
      </c>
      <c r="G29" s="174">
        <f>E29</f>
        <v>11510.4</v>
      </c>
      <c r="H29" s="175">
        <f>F29</f>
        <v>0</v>
      </c>
      <c r="I29" s="172">
        <f>E29</f>
        <v>11510.4</v>
      </c>
      <c r="J29" s="173">
        <f>F29</f>
        <v>0</v>
      </c>
      <c r="K29" s="174">
        <f>E29</f>
        <v>11510.4</v>
      </c>
      <c r="L29" s="175">
        <f>F29</f>
        <v>0</v>
      </c>
      <c r="M29" s="172">
        <f>E29</f>
        <v>11510.4</v>
      </c>
      <c r="N29" s="173">
        <f>F29</f>
        <v>0</v>
      </c>
      <c r="O29" s="176">
        <f>E29</f>
        <v>11510.4</v>
      </c>
      <c r="P29" s="175">
        <f>F29</f>
        <v>0</v>
      </c>
      <c r="Q29" s="124"/>
      <c r="R29" s="508" t="s">
        <v>182</v>
      </c>
      <c r="S29" s="509"/>
      <c r="T29" s="510"/>
      <c r="U29" s="510"/>
      <c r="V29" s="510"/>
      <c r="W29" s="510"/>
      <c r="X29" s="510"/>
      <c r="Y29" s="510"/>
      <c r="Z29" s="510"/>
      <c r="AA29" s="511"/>
    </row>
    <row r="30" spans="1:27" ht="69.400000000000006" customHeight="1" x14ac:dyDescent="0.3">
      <c r="A30" s="112"/>
      <c r="B30" s="483" t="s">
        <v>175</v>
      </c>
      <c r="C30" s="484"/>
      <c r="D30" s="123"/>
      <c r="E30" s="167">
        <f t="shared" ref="E30:O30" si="6">E28/E29</f>
        <v>1.2339850832869985</v>
      </c>
      <c r="F30" s="168">
        <f>IFERROR(F28/F29,0)</f>
        <v>0</v>
      </c>
      <c r="G30" s="169">
        <f t="shared" ref="G30:K30" si="7">G28/G29</f>
        <v>1.1752416314521361</v>
      </c>
      <c r="H30" s="170">
        <f>IFERROR(H28/H29,0)</f>
        <v>0</v>
      </c>
      <c r="I30" s="167">
        <f t="shared" si="7"/>
        <v>1.1192887071402096</v>
      </c>
      <c r="J30" s="168">
        <f>IFERROR(J28/J29,0)</f>
        <v>0</v>
      </c>
      <c r="K30" s="169">
        <f t="shared" si="7"/>
        <v>1.0659839364980075</v>
      </c>
      <c r="L30" s="170">
        <f>IFERROR(L28/L29,0)</f>
        <v>0</v>
      </c>
      <c r="M30" s="167">
        <f t="shared" si="6"/>
        <v>1.01513237686498</v>
      </c>
      <c r="N30" s="168">
        <f>IFERROR(N28/N29,0)</f>
        <v>0</v>
      </c>
      <c r="O30" s="171">
        <f t="shared" si="6"/>
        <v>0.96689173466314537</v>
      </c>
      <c r="P30" s="170">
        <f>IFERROR(P28/P29,0)</f>
        <v>0</v>
      </c>
      <c r="Q30" s="125"/>
      <c r="R30" s="420"/>
      <c r="S30" s="421"/>
      <c r="T30" s="422"/>
      <c r="U30" s="422"/>
      <c r="V30" s="422"/>
      <c r="W30" s="422"/>
      <c r="X30" s="422"/>
      <c r="Y30" s="422"/>
      <c r="Z30" s="422"/>
      <c r="AA30" s="423"/>
    </row>
    <row r="31" spans="1:27" ht="69.400000000000006" customHeight="1" x14ac:dyDescent="0.3">
      <c r="A31" s="112"/>
      <c r="B31" s="478" t="s">
        <v>176</v>
      </c>
      <c r="C31" s="479"/>
      <c r="D31" s="123"/>
      <c r="E31" s="418">
        <f>E28+F28</f>
        <v>14203.661902666667</v>
      </c>
      <c r="F31" s="419"/>
      <c r="G31" s="416">
        <f t="shared" ref="G31" si="8">G28+H28</f>
        <v>13527.501274666667</v>
      </c>
      <c r="H31" s="417"/>
      <c r="I31" s="418">
        <f t="shared" ref="I31" si="9">I28+J28</f>
        <v>12883.460734666667</v>
      </c>
      <c r="J31" s="419"/>
      <c r="K31" s="416">
        <f t="shared" ref="K31" si="10">K28+L28</f>
        <v>12269.901502666666</v>
      </c>
      <c r="L31" s="417"/>
      <c r="M31" s="418">
        <f>M28+N28</f>
        <v>11684.579710666667</v>
      </c>
      <c r="N31" s="419"/>
      <c r="O31" s="485">
        <f>O28+P28</f>
        <v>11129.310622666668</v>
      </c>
      <c r="P31" s="417"/>
      <c r="Q31" s="126"/>
      <c r="R31" s="420"/>
      <c r="S31" s="421"/>
      <c r="T31" s="422"/>
      <c r="U31" s="422"/>
      <c r="V31" s="422"/>
      <c r="W31" s="422"/>
      <c r="X31" s="422"/>
      <c r="Y31" s="422"/>
      <c r="Z31" s="422"/>
      <c r="AA31" s="423"/>
    </row>
    <row r="32" spans="1:27" ht="69.400000000000006" customHeight="1" x14ac:dyDescent="0.3">
      <c r="A32" s="112"/>
      <c r="B32" s="478" t="s">
        <v>177</v>
      </c>
      <c r="C32" s="479"/>
      <c r="D32" s="123"/>
      <c r="E32" s="418">
        <f>E29+F29</f>
        <v>11510.4</v>
      </c>
      <c r="F32" s="419"/>
      <c r="G32" s="416">
        <f t="shared" ref="G32" si="11">G29+H29</f>
        <v>11510.4</v>
      </c>
      <c r="H32" s="417"/>
      <c r="I32" s="418">
        <f t="shared" ref="I32" si="12">I29+J29</f>
        <v>11510.4</v>
      </c>
      <c r="J32" s="419"/>
      <c r="K32" s="416">
        <f t="shared" ref="K32" si="13">K29+L29</f>
        <v>11510.4</v>
      </c>
      <c r="L32" s="417"/>
      <c r="M32" s="418">
        <f>M29+N29</f>
        <v>11510.4</v>
      </c>
      <c r="N32" s="419"/>
      <c r="O32" s="485">
        <f>O29+P29</f>
        <v>11510.4</v>
      </c>
      <c r="P32" s="417"/>
      <c r="Q32" s="126"/>
      <c r="R32" s="420"/>
      <c r="S32" s="421"/>
      <c r="T32" s="422"/>
      <c r="U32" s="422"/>
      <c r="V32" s="422"/>
      <c r="W32" s="422"/>
      <c r="X32" s="422"/>
      <c r="Y32" s="422"/>
      <c r="Z32" s="422"/>
      <c r="AA32" s="423"/>
    </row>
    <row r="33" spans="1:27" ht="69.400000000000006" customHeight="1" thickBot="1" x14ac:dyDescent="0.35">
      <c r="A33" s="112"/>
      <c r="B33" s="483" t="s">
        <v>178</v>
      </c>
      <c r="C33" s="484"/>
      <c r="D33" s="123"/>
      <c r="E33" s="438">
        <f>E31/E32</f>
        <v>1.2339850832869985</v>
      </c>
      <c r="F33" s="439"/>
      <c r="G33" s="436">
        <f t="shared" ref="G33" si="14">G31/G32</f>
        <v>1.1752416314521361</v>
      </c>
      <c r="H33" s="437"/>
      <c r="I33" s="438">
        <f t="shared" ref="I33" si="15">I31/I32</f>
        <v>1.1192887071402096</v>
      </c>
      <c r="J33" s="439"/>
      <c r="K33" s="503">
        <f t="shared" ref="K33" si="16">K31/K32</f>
        <v>1.0659839364980075</v>
      </c>
      <c r="L33" s="490"/>
      <c r="M33" s="438">
        <f>M31/M32</f>
        <v>1.01513237686498</v>
      </c>
      <c r="N33" s="439"/>
      <c r="O33" s="489">
        <f>O31/O32</f>
        <v>0.96689173466314537</v>
      </c>
      <c r="P33" s="490"/>
      <c r="Q33" s="127"/>
      <c r="R33" s="420"/>
      <c r="S33" s="421"/>
      <c r="T33" s="422"/>
      <c r="U33" s="422"/>
      <c r="V33" s="422"/>
      <c r="W33" s="422"/>
      <c r="X33" s="422"/>
      <c r="Y33" s="422"/>
      <c r="Z33" s="422"/>
      <c r="AA33" s="423"/>
    </row>
    <row r="34" spans="1:27" ht="85.9" customHeight="1" thickBot="1" x14ac:dyDescent="0.35">
      <c r="A34" s="112"/>
      <c r="B34" s="487" t="s">
        <v>3</v>
      </c>
      <c r="C34" s="488"/>
      <c r="D34" s="128"/>
      <c r="E34" s="498">
        <f>'Factory Input Fields'!D17</f>
        <v>0.03</v>
      </c>
      <c r="F34" s="499"/>
      <c r="G34" s="434">
        <f>'Factory Input Fields'!E17</f>
        <v>0.25</v>
      </c>
      <c r="H34" s="435"/>
      <c r="I34" s="434">
        <f>'Factory Input Fields'!F17</f>
        <v>0.19</v>
      </c>
      <c r="J34" s="435"/>
      <c r="K34" s="434">
        <f>'Factory Input Fields'!G17</f>
        <v>0.21</v>
      </c>
      <c r="L34" s="435"/>
      <c r="M34" s="498">
        <f>'Factory Input Fields'!H17</f>
        <v>0.13</v>
      </c>
      <c r="N34" s="499"/>
      <c r="O34" s="500">
        <f>'Factory Input Fields'!I17</f>
        <v>0.19</v>
      </c>
      <c r="P34" s="501"/>
      <c r="Q34" s="50"/>
      <c r="R34" s="129">
        <f>SUM(E34:P34)</f>
        <v>1</v>
      </c>
      <c r="S34" s="449" t="s">
        <v>165</v>
      </c>
      <c r="T34" s="450"/>
      <c r="U34" s="450"/>
      <c r="V34" s="450"/>
      <c r="W34" s="450"/>
      <c r="X34" s="450"/>
      <c r="Y34" s="450"/>
      <c r="Z34" s="450"/>
      <c r="AA34" s="451"/>
    </row>
    <row r="35" spans="1:27" ht="52.9" customHeight="1" thickBot="1" x14ac:dyDescent="0.35">
      <c r="A35" s="112"/>
      <c r="B35" s="130"/>
      <c r="C35" s="131"/>
      <c r="D35" s="131"/>
      <c r="E35" s="132"/>
      <c r="F35" s="132"/>
      <c r="G35" s="132"/>
      <c r="H35" s="132"/>
      <c r="I35" s="132"/>
      <c r="J35" s="132"/>
      <c r="K35" s="132"/>
      <c r="L35" s="132"/>
      <c r="M35" s="132"/>
      <c r="N35" s="132"/>
      <c r="O35" s="132"/>
      <c r="P35" s="132"/>
      <c r="Q35" s="132"/>
      <c r="R35" s="132"/>
      <c r="S35" s="133"/>
      <c r="T35" s="133"/>
      <c r="U35" s="133"/>
      <c r="V35" s="133"/>
      <c r="W35" s="133"/>
      <c r="X35" s="133"/>
      <c r="Y35" s="133"/>
      <c r="Z35" s="133"/>
    </row>
    <row r="36" spans="1:27" ht="71.45" customHeight="1" thickBot="1" x14ac:dyDescent="0.35">
      <c r="B36" s="411" t="s">
        <v>145</v>
      </c>
      <c r="C36" s="412"/>
      <c r="D36" s="2"/>
      <c r="E36" s="430">
        <f>E34*E31+G34*G31+I34*I31+K34*K31+M34*M31+O34*O31</f>
        <v>12466.08641158667</v>
      </c>
      <c r="F36" s="431"/>
      <c r="M36" s="51"/>
    </row>
    <row r="37" spans="1:27" ht="71.45" customHeight="1" thickBot="1" x14ac:dyDescent="0.35">
      <c r="B37" s="411" t="s">
        <v>108</v>
      </c>
      <c r="C37" s="412"/>
      <c r="D37" s="2"/>
      <c r="E37" s="432">
        <f>E32</f>
        <v>11510.4</v>
      </c>
      <c r="F37" s="433"/>
      <c r="M37" s="51"/>
    </row>
    <row r="38" spans="1:27" ht="71.45" customHeight="1" thickBot="1" x14ac:dyDescent="0.35">
      <c r="B38" s="411" t="s">
        <v>146</v>
      </c>
      <c r="C38" s="412"/>
      <c r="D38" s="2"/>
      <c r="E38" s="428">
        <f>E36/E37</f>
        <v>1.0830280799613106</v>
      </c>
      <c r="F38" s="429"/>
      <c r="M38" s="51"/>
      <c r="N38" s="51"/>
      <c r="O38" s="51"/>
      <c r="P38" s="51"/>
      <c r="Q38" s="134"/>
      <c r="R38" s="51"/>
      <c r="S38" s="51"/>
      <c r="T38" s="51"/>
      <c r="U38" s="51"/>
      <c r="V38" s="51"/>
    </row>
    <row r="39" spans="1:27" ht="71.45" customHeight="1" thickBot="1" x14ac:dyDescent="0.35">
      <c r="B39" s="411" t="s">
        <v>158</v>
      </c>
      <c r="C39" s="412"/>
      <c r="D39" s="2"/>
      <c r="E39" s="413">
        <f>E38/B5</f>
        <v>1.3757978658045103E-2</v>
      </c>
      <c r="F39" s="414"/>
    </row>
    <row r="40" spans="1:27" ht="28.15" customHeight="1" x14ac:dyDescent="0.3">
      <c r="B40" s="54"/>
      <c r="C40" s="54"/>
      <c r="D40" s="1"/>
      <c r="E40" s="52"/>
      <c r="F40" s="53"/>
    </row>
    <row r="41" spans="1:27" ht="71.45" customHeight="1" x14ac:dyDescent="0.3"/>
  </sheetData>
  <sheetProtection algorithmName="SHA-512" hashValue="pUN0OKUHSMAK3Kj2DA5sNAw+fZ2iGoEjmEn9JtObCe35flgAxx+Mw/vt5cMnZeJAUd2iOS2f19Fyv/Pg0vHkLA==" saltValue="fKtDh1Ru+seK/P3P043jtw==" spinCount="100000" sheet="1" objects="1" scenarios="1"/>
  <mergeCells count="85">
    <mergeCell ref="B14:B22"/>
    <mergeCell ref="E4:F4"/>
    <mergeCell ref="E5:F5"/>
    <mergeCell ref="R29:AA29"/>
    <mergeCell ref="R26:AA26"/>
    <mergeCell ref="R15:Z15"/>
    <mergeCell ref="R16:Z16"/>
    <mergeCell ref="R19:Z19"/>
    <mergeCell ref="M8:N8"/>
    <mergeCell ref="R11:AA11"/>
    <mergeCell ref="R14:AA14"/>
    <mergeCell ref="W4:Y4"/>
    <mergeCell ref="W5:Y5"/>
    <mergeCell ref="R10:AA10"/>
    <mergeCell ref="R12:AA12"/>
    <mergeCell ref="R17:Z17"/>
    <mergeCell ref="R21:Z21"/>
    <mergeCell ref="R23:Z23"/>
    <mergeCell ref="R25:AA25"/>
    <mergeCell ref="R27:AA27"/>
    <mergeCell ref="E34:F34"/>
    <mergeCell ref="M34:N34"/>
    <mergeCell ref="O34:P34"/>
    <mergeCell ref="O32:P32"/>
    <mergeCell ref="R22:AA22"/>
    <mergeCell ref="K33:L33"/>
    <mergeCell ref="R8:AA9"/>
    <mergeCell ref="R28:AA28"/>
    <mergeCell ref="B32:C32"/>
    <mergeCell ref="B23:B27"/>
    <mergeCell ref="B33:C33"/>
    <mergeCell ref="E33:F33"/>
    <mergeCell ref="E32:F32"/>
    <mergeCell ref="M32:N32"/>
    <mergeCell ref="B28:C28"/>
    <mergeCell ref="B29:C29"/>
    <mergeCell ref="B30:C30"/>
    <mergeCell ref="B31:C31"/>
    <mergeCell ref="E31:F31"/>
    <mergeCell ref="M31:N31"/>
    <mergeCell ref="O31:P31"/>
    <mergeCell ref="R13:AA13"/>
    <mergeCell ref="G5:L5"/>
    <mergeCell ref="G4:L4"/>
    <mergeCell ref="S5:U5"/>
    <mergeCell ref="S34:AA34"/>
    <mergeCell ref="B8:C9"/>
    <mergeCell ref="S4:U4"/>
    <mergeCell ref="B10:B13"/>
    <mergeCell ref="B4:C4"/>
    <mergeCell ref="B5:C5"/>
    <mergeCell ref="E8:F8"/>
    <mergeCell ref="R20:Z20"/>
    <mergeCell ref="O8:P8"/>
    <mergeCell ref="R18:Z18"/>
    <mergeCell ref="R30:AA30"/>
    <mergeCell ref="R31:AA31"/>
    <mergeCell ref="R32:AA32"/>
    <mergeCell ref="K8:L8"/>
    <mergeCell ref="I8:J8"/>
    <mergeCell ref="G8:H8"/>
    <mergeCell ref="E38:F38"/>
    <mergeCell ref="B36:C36"/>
    <mergeCell ref="B37:C37"/>
    <mergeCell ref="B38:C38"/>
    <mergeCell ref="E36:F36"/>
    <mergeCell ref="E37:F37"/>
    <mergeCell ref="K34:L34"/>
    <mergeCell ref="I34:J34"/>
    <mergeCell ref="G34:H34"/>
    <mergeCell ref="G31:H31"/>
    <mergeCell ref="I31:J31"/>
    <mergeCell ref="G33:H33"/>
    <mergeCell ref="I33:J33"/>
    <mergeCell ref="B39:C39"/>
    <mergeCell ref="E39:F39"/>
    <mergeCell ref="R24:Z24"/>
    <mergeCell ref="K31:L31"/>
    <mergeCell ref="G32:H32"/>
    <mergeCell ref="I32:J32"/>
    <mergeCell ref="K32:L32"/>
    <mergeCell ref="R33:AA33"/>
    <mergeCell ref="B34:C34"/>
    <mergeCell ref="M33:N33"/>
    <mergeCell ref="O33:P33"/>
  </mergeCells>
  <conditionalFormatting sqref="R34">
    <cfRule type="cellIs" dxfId="1" priority="16" operator="notEqual">
      <formula>1</formula>
    </cfRule>
  </conditionalFormatting>
  <pageMargins left="0.25" right="0.25" top="0.25" bottom="0.25" header="0.3" footer="0.3"/>
  <pageSetup paperSize="9" scale="17" orientation="landscape"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Macro21">
                <anchor moveWithCells="1">
                  <from>
                    <xdr:col>12</xdr:col>
                    <xdr:colOff>533400</xdr:colOff>
                    <xdr:row>3</xdr:row>
                    <xdr:rowOff>28575</xdr:rowOff>
                  </from>
                  <to>
                    <xdr:col>17</xdr:col>
                    <xdr:colOff>66675</xdr:colOff>
                    <xdr:row>4</xdr:row>
                    <xdr:rowOff>819150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83532-9EFB-4AA4-A213-E080C9C24A49}">
  <sheetPr codeName="Sheet4">
    <pageSetUpPr fitToPage="1"/>
  </sheetPr>
  <dimension ref="A2:AX41"/>
  <sheetViews>
    <sheetView showGridLines="0" zoomScale="43" zoomScaleNormal="43" workbookViewId="0">
      <pane xSplit="3" ySplit="9" topLeftCell="D13" activePane="bottomRight" state="frozen"/>
      <selection activeCell="D40" sqref="D40:J40"/>
      <selection pane="topRight" activeCell="D40" sqref="D40:J40"/>
      <selection pane="bottomLeft" activeCell="D40" sqref="D40:J40"/>
      <selection pane="bottomRight" activeCell="D40" sqref="D40:J40"/>
    </sheetView>
  </sheetViews>
  <sheetFormatPr defaultColWidth="11.5546875" defaultRowHeight="17.25" x14ac:dyDescent="0.3"/>
  <cols>
    <col min="1" max="1" width="7.21875" style="96" customWidth="1"/>
    <col min="2" max="2" width="33" style="1" bestFit="1" customWidth="1"/>
    <col min="3" max="3" width="35.33203125" style="1" customWidth="1"/>
    <col min="4" max="4" width="5.109375" style="14" customWidth="1"/>
    <col min="5" max="16" width="18.5546875" style="1" customWidth="1"/>
    <col min="17" max="17" width="4.88671875" style="14" customWidth="1"/>
    <col min="18" max="21" width="16" style="1" customWidth="1"/>
    <col min="22" max="22" width="3.88671875" style="1" customWidth="1"/>
    <col min="23" max="23" width="27.21875" style="1" customWidth="1"/>
    <col min="24" max="24" width="17.77734375" style="1" customWidth="1"/>
    <col min="25" max="25" width="16" style="1" customWidth="1"/>
    <col min="26" max="26" width="12.5546875" style="1" customWidth="1"/>
    <col min="27" max="27" width="28.77734375" style="1" customWidth="1"/>
    <col min="28" max="29" width="19.21875" style="1" customWidth="1"/>
    <col min="30" max="250" width="11.5546875" style="1"/>
    <col min="251" max="251" width="5.44140625" style="1" bestFit="1" customWidth="1"/>
    <col min="252" max="252" width="33" style="1" bestFit="1" customWidth="1"/>
    <col min="253" max="253" width="33" style="1" customWidth="1"/>
    <col min="254" max="254" width="19.21875" style="1" customWidth="1"/>
    <col min="255" max="281" width="13.77734375" style="1" customWidth="1"/>
    <col min="282" max="282" width="70.5546875" style="1" customWidth="1"/>
    <col min="283" max="506" width="11.5546875" style="1"/>
    <col min="507" max="507" width="5.44140625" style="1" bestFit="1" customWidth="1"/>
    <col min="508" max="508" width="33" style="1" bestFit="1" customWidth="1"/>
    <col min="509" max="509" width="33" style="1" customWidth="1"/>
    <col min="510" max="510" width="19.21875" style="1" customWidth="1"/>
    <col min="511" max="537" width="13.77734375" style="1" customWidth="1"/>
    <col min="538" max="538" width="70.5546875" style="1" customWidth="1"/>
    <col min="539" max="762" width="11.5546875" style="1"/>
    <col min="763" max="763" width="5.44140625" style="1" bestFit="1" customWidth="1"/>
    <col min="764" max="764" width="33" style="1" bestFit="1" customWidth="1"/>
    <col min="765" max="765" width="33" style="1" customWidth="1"/>
    <col min="766" max="766" width="19.21875" style="1" customWidth="1"/>
    <col min="767" max="793" width="13.77734375" style="1" customWidth="1"/>
    <col min="794" max="794" width="70.5546875" style="1" customWidth="1"/>
    <col min="795" max="1018" width="11.5546875" style="1"/>
    <col min="1019" max="1019" width="5.44140625" style="1" bestFit="1" customWidth="1"/>
    <col min="1020" max="1020" width="33" style="1" bestFit="1" customWidth="1"/>
    <col min="1021" max="1021" width="33" style="1" customWidth="1"/>
    <col min="1022" max="1022" width="19.21875" style="1" customWidth="1"/>
    <col min="1023" max="1049" width="13.77734375" style="1" customWidth="1"/>
    <col min="1050" max="1050" width="70.5546875" style="1" customWidth="1"/>
    <col min="1051" max="1274" width="11.5546875" style="1"/>
    <col min="1275" max="1275" width="5.44140625" style="1" bestFit="1" customWidth="1"/>
    <col min="1276" max="1276" width="33" style="1" bestFit="1" customWidth="1"/>
    <col min="1277" max="1277" width="33" style="1" customWidth="1"/>
    <col min="1278" max="1278" width="19.21875" style="1" customWidth="1"/>
    <col min="1279" max="1305" width="13.77734375" style="1" customWidth="1"/>
    <col min="1306" max="1306" width="70.5546875" style="1" customWidth="1"/>
    <col min="1307" max="1530" width="11.5546875" style="1"/>
    <col min="1531" max="1531" width="5.44140625" style="1" bestFit="1" customWidth="1"/>
    <col min="1532" max="1532" width="33" style="1" bestFit="1" customWidth="1"/>
    <col min="1533" max="1533" width="33" style="1" customWidth="1"/>
    <col min="1534" max="1534" width="19.21875" style="1" customWidth="1"/>
    <col min="1535" max="1561" width="13.77734375" style="1" customWidth="1"/>
    <col min="1562" max="1562" width="70.5546875" style="1" customWidth="1"/>
    <col min="1563" max="1786" width="11.5546875" style="1"/>
    <col min="1787" max="1787" width="5.44140625" style="1" bestFit="1" customWidth="1"/>
    <col min="1788" max="1788" width="33" style="1" bestFit="1" customWidth="1"/>
    <col min="1789" max="1789" width="33" style="1" customWidth="1"/>
    <col min="1790" max="1790" width="19.21875" style="1" customWidth="1"/>
    <col min="1791" max="1817" width="13.77734375" style="1" customWidth="1"/>
    <col min="1818" max="1818" width="70.5546875" style="1" customWidth="1"/>
    <col min="1819" max="2042" width="11.5546875" style="1"/>
    <col min="2043" max="2043" width="5.44140625" style="1" bestFit="1" customWidth="1"/>
    <col min="2044" max="2044" width="33" style="1" bestFit="1" customWidth="1"/>
    <col min="2045" max="2045" width="33" style="1" customWidth="1"/>
    <col min="2046" max="2046" width="19.21875" style="1" customWidth="1"/>
    <col min="2047" max="2073" width="13.77734375" style="1" customWidth="1"/>
    <col min="2074" max="2074" width="70.5546875" style="1" customWidth="1"/>
    <col min="2075" max="2298" width="11.5546875" style="1"/>
    <col min="2299" max="2299" width="5.44140625" style="1" bestFit="1" customWidth="1"/>
    <col min="2300" max="2300" width="33" style="1" bestFit="1" customWidth="1"/>
    <col min="2301" max="2301" width="33" style="1" customWidth="1"/>
    <col min="2302" max="2302" width="19.21875" style="1" customWidth="1"/>
    <col min="2303" max="2329" width="13.77734375" style="1" customWidth="1"/>
    <col min="2330" max="2330" width="70.5546875" style="1" customWidth="1"/>
    <col min="2331" max="2554" width="11.5546875" style="1"/>
    <col min="2555" max="2555" width="5.44140625" style="1" bestFit="1" customWidth="1"/>
    <col min="2556" max="2556" width="33" style="1" bestFit="1" customWidth="1"/>
    <col min="2557" max="2557" width="33" style="1" customWidth="1"/>
    <col min="2558" max="2558" width="19.21875" style="1" customWidth="1"/>
    <col min="2559" max="2585" width="13.77734375" style="1" customWidth="1"/>
    <col min="2586" max="2586" width="70.5546875" style="1" customWidth="1"/>
    <col min="2587" max="2810" width="11.5546875" style="1"/>
    <col min="2811" max="2811" width="5.44140625" style="1" bestFit="1" customWidth="1"/>
    <col min="2812" max="2812" width="33" style="1" bestFit="1" customWidth="1"/>
    <col min="2813" max="2813" width="33" style="1" customWidth="1"/>
    <col min="2814" max="2814" width="19.21875" style="1" customWidth="1"/>
    <col min="2815" max="2841" width="13.77734375" style="1" customWidth="1"/>
    <col min="2842" max="2842" width="70.5546875" style="1" customWidth="1"/>
    <col min="2843" max="3066" width="11.5546875" style="1"/>
    <col min="3067" max="3067" width="5.44140625" style="1" bestFit="1" customWidth="1"/>
    <col min="3068" max="3068" width="33" style="1" bestFit="1" customWidth="1"/>
    <col min="3069" max="3069" width="33" style="1" customWidth="1"/>
    <col min="3070" max="3070" width="19.21875" style="1" customWidth="1"/>
    <col min="3071" max="3097" width="13.77734375" style="1" customWidth="1"/>
    <col min="3098" max="3098" width="70.5546875" style="1" customWidth="1"/>
    <col min="3099" max="3322" width="11.5546875" style="1"/>
    <col min="3323" max="3323" width="5.44140625" style="1" bestFit="1" customWidth="1"/>
    <col min="3324" max="3324" width="33" style="1" bestFit="1" customWidth="1"/>
    <col min="3325" max="3325" width="33" style="1" customWidth="1"/>
    <col min="3326" max="3326" width="19.21875" style="1" customWidth="1"/>
    <col min="3327" max="3353" width="13.77734375" style="1" customWidth="1"/>
    <col min="3354" max="3354" width="70.5546875" style="1" customWidth="1"/>
    <col min="3355" max="3578" width="11.5546875" style="1"/>
    <col min="3579" max="3579" width="5.44140625" style="1" bestFit="1" customWidth="1"/>
    <col min="3580" max="3580" width="33" style="1" bestFit="1" customWidth="1"/>
    <col min="3581" max="3581" width="33" style="1" customWidth="1"/>
    <col min="3582" max="3582" width="19.21875" style="1" customWidth="1"/>
    <col min="3583" max="3609" width="13.77734375" style="1" customWidth="1"/>
    <col min="3610" max="3610" width="70.5546875" style="1" customWidth="1"/>
    <col min="3611" max="3834" width="11.5546875" style="1"/>
    <col min="3835" max="3835" width="5.44140625" style="1" bestFit="1" customWidth="1"/>
    <col min="3836" max="3836" width="33" style="1" bestFit="1" customWidth="1"/>
    <col min="3837" max="3837" width="33" style="1" customWidth="1"/>
    <col min="3838" max="3838" width="19.21875" style="1" customWidth="1"/>
    <col min="3839" max="3865" width="13.77734375" style="1" customWidth="1"/>
    <col min="3866" max="3866" width="70.5546875" style="1" customWidth="1"/>
    <col min="3867" max="4090" width="11.5546875" style="1"/>
    <col min="4091" max="4091" width="5.44140625" style="1" bestFit="1" customWidth="1"/>
    <col min="4092" max="4092" width="33" style="1" bestFit="1" customWidth="1"/>
    <col min="4093" max="4093" width="33" style="1" customWidth="1"/>
    <col min="4094" max="4094" width="19.21875" style="1" customWidth="1"/>
    <col min="4095" max="4121" width="13.77734375" style="1" customWidth="1"/>
    <col min="4122" max="4122" width="70.5546875" style="1" customWidth="1"/>
    <col min="4123" max="4346" width="11.5546875" style="1"/>
    <col min="4347" max="4347" width="5.44140625" style="1" bestFit="1" customWidth="1"/>
    <col min="4348" max="4348" width="33" style="1" bestFit="1" customWidth="1"/>
    <col min="4349" max="4349" width="33" style="1" customWidth="1"/>
    <col min="4350" max="4350" width="19.21875" style="1" customWidth="1"/>
    <col min="4351" max="4377" width="13.77734375" style="1" customWidth="1"/>
    <col min="4378" max="4378" width="70.5546875" style="1" customWidth="1"/>
    <col min="4379" max="4602" width="11.5546875" style="1"/>
    <col min="4603" max="4603" width="5.44140625" style="1" bestFit="1" customWidth="1"/>
    <col min="4604" max="4604" width="33" style="1" bestFit="1" customWidth="1"/>
    <col min="4605" max="4605" width="33" style="1" customWidth="1"/>
    <col min="4606" max="4606" width="19.21875" style="1" customWidth="1"/>
    <col min="4607" max="4633" width="13.77734375" style="1" customWidth="1"/>
    <col min="4634" max="4634" width="70.5546875" style="1" customWidth="1"/>
    <col min="4635" max="4858" width="11.5546875" style="1"/>
    <col min="4859" max="4859" width="5.44140625" style="1" bestFit="1" customWidth="1"/>
    <col min="4860" max="4860" width="33" style="1" bestFit="1" customWidth="1"/>
    <col min="4861" max="4861" width="33" style="1" customWidth="1"/>
    <col min="4862" max="4862" width="19.21875" style="1" customWidth="1"/>
    <col min="4863" max="4889" width="13.77734375" style="1" customWidth="1"/>
    <col min="4890" max="4890" width="70.5546875" style="1" customWidth="1"/>
    <col min="4891" max="5114" width="11.5546875" style="1"/>
    <col min="5115" max="5115" width="5.44140625" style="1" bestFit="1" customWidth="1"/>
    <col min="5116" max="5116" width="33" style="1" bestFit="1" customWidth="1"/>
    <col min="5117" max="5117" width="33" style="1" customWidth="1"/>
    <col min="5118" max="5118" width="19.21875" style="1" customWidth="1"/>
    <col min="5119" max="5145" width="13.77734375" style="1" customWidth="1"/>
    <col min="5146" max="5146" width="70.5546875" style="1" customWidth="1"/>
    <col min="5147" max="5370" width="11.5546875" style="1"/>
    <col min="5371" max="5371" width="5.44140625" style="1" bestFit="1" customWidth="1"/>
    <col min="5372" max="5372" width="33" style="1" bestFit="1" customWidth="1"/>
    <col min="5373" max="5373" width="33" style="1" customWidth="1"/>
    <col min="5374" max="5374" width="19.21875" style="1" customWidth="1"/>
    <col min="5375" max="5401" width="13.77734375" style="1" customWidth="1"/>
    <col min="5402" max="5402" width="70.5546875" style="1" customWidth="1"/>
    <col min="5403" max="5626" width="11.5546875" style="1"/>
    <col min="5627" max="5627" width="5.44140625" style="1" bestFit="1" customWidth="1"/>
    <col min="5628" max="5628" width="33" style="1" bestFit="1" customWidth="1"/>
    <col min="5629" max="5629" width="33" style="1" customWidth="1"/>
    <col min="5630" max="5630" width="19.21875" style="1" customWidth="1"/>
    <col min="5631" max="5657" width="13.77734375" style="1" customWidth="1"/>
    <col min="5658" max="5658" width="70.5546875" style="1" customWidth="1"/>
    <col min="5659" max="5882" width="11.5546875" style="1"/>
    <col min="5883" max="5883" width="5.44140625" style="1" bestFit="1" customWidth="1"/>
    <col min="5884" max="5884" width="33" style="1" bestFit="1" customWidth="1"/>
    <col min="5885" max="5885" width="33" style="1" customWidth="1"/>
    <col min="5886" max="5886" width="19.21875" style="1" customWidth="1"/>
    <col min="5887" max="5913" width="13.77734375" style="1" customWidth="1"/>
    <col min="5914" max="5914" width="70.5546875" style="1" customWidth="1"/>
    <col min="5915" max="6138" width="11.5546875" style="1"/>
    <col min="6139" max="6139" width="5.44140625" style="1" bestFit="1" customWidth="1"/>
    <col min="6140" max="6140" width="33" style="1" bestFit="1" customWidth="1"/>
    <col min="6141" max="6141" width="33" style="1" customWidth="1"/>
    <col min="6142" max="6142" width="19.21875" style="1" customWidth="1"/>
    <col min="6143" max="6169" width="13.77734375" style="1" customWidth="1"/>
    <col min="6170" max="6170" width="70.5546875" style="1" customWidth="1"/>
    <col min="6171" max="6394" width="11.5546875" style="1"/>
    <col min="6395" max="6395" width="5.44140625" style="1" bestFit="1" customWidth="1"/>
    <col min="6396" max="6396" width="33" style="1" bestFit="1" customWidth="1"/>
    <col min="6397" max="6397" width="33" style="1" customWidth="1"/>
    <col min="6398" max="6398" width="19.21875" style="1" customWidth="1"/>
    <col min="6399" max="6425" width="13.77734375" style="1" customWidth="1"/>
    <col min="6426" max="6426" width="70.5546875" style="1" customWidth="1"/>
    <col min="6427" max="6650" width="11.5546875" style="1"/>
    <col min="6651" max="6651" width="5.44140625" style="1" bestFit="1" customWidth="1"/>
    <col min="6652" max="6652" width="33" style="1" bestFit="1" customWidth="1"/>
    <col min="6653" max="6653" width="33" style="1" customWidth="1"/>
    <col min="6654" max="6654" width="19.21875" style="1" customWidth="1"/>
    <col min="6655" max="6681" width="13.77734375" style="1" customWidth="1"/>
    <col min="6682" max="6682" width="70.5546875" style="1" customWidth="1"/>
    <col min="6683" max="6906" width="11.5546875" style="1"/>
    <col min="6907" max="6907" width="5.44140625" style="1" bestFit="1" customWidth="1"/>
    <col min="6908" max="6908" width="33" style="1" bestFit="1" customWidth="1"/>
    <col min="6909" max="6909" width="33" style="1" customWidth="1"/>
    <col min="6910" max="6910" width="19.21875" style="1" customWidth="1"/>
    <col min="6911" max="6937" width="13.77734375" style="1" customWidth="1"/>
    <col min="6938" max="6938" width="70.5546875" style="1" customWidth="1"/>
    <col min="6939" max="7162" width="11.5546875" style="1"/>
    <col min="7163" max="7163" width="5.44140625" style="1" bestFit="1" customWidth="1"/>
    <col min="7164" max="7164" width="33" style="1" bestFit="1" customWidth="1"/>
    <col min="7165" max="7165" width="33" style="1" customWidth="1"/>
    <col min="7166" max="7166" width="19.21875" style="1" customWidth="1"/>
    <col min="7167" max="7193" width="13.77734375" style="1" customWidth="1"/>
    <col min="7194" max="7194" width="70.5546875" style="1" customWidth="1"/>
    <col min="7195" max="7418" width="11.5546875" style="1"/>
    <col min="7419" max="7419" width="5.44140625" style="1" bestFit="1" customWidth="1"/>
    <col min="7420" max="7420" width="33" style="1" bestFit="1" customWidth="1"/>
    <col min="7421" max="7421" width="33" style="1" customWidth="1"/>
    <col min="7422" max="7422" width="19.21875" style="1" customWidth="1"/>
    <col min="7423" max="7449" width="13.77734375" style="1" customWidth="1"/>
    <col min="7450" max="7450" width="70.5546875" style="1" customWidth="1"/>
    <col min="7451" max="7674" width="11.5546875" style="1"/>
    <col min="7675" max="7675" width="5.44140625" style="1" bestFit="1" customWidth="1"/>
    <col min="7676" max="7676" width="33" style="1" bestFit="1" customWidth="1"/>
    <col min="7677" max="7677" width="33" style="1" customWidth="1"/>
    <col min="7678" max="7678" width="19.21875" style="1" customWidth="1"/>
    <col min="7679" max="7705" width="13.77734375" style="1" customWidth="1"/>
    <col min="7706" max="7706" width="70.5546875" style="1" customWidth="1"/>
    <col min="7707" max="7930" width="11.5546875" style="1"/>
    <col min="7931" max="7931" width="5.44140625" style="1" bestFit="1" customWidth="1"/>
    <col min="7932" max="7932" width="33" style="1" bestFit="1" customWidth="1"/>
    <col min="7933" max="7933" width="33" style="1" customWidth="1"/>
    <col min="7934" max="7934" width="19.21875" style="1" customWidth="1"/>
    <col min="7935" max="7961" width="13.77734375" style="1" customWidth="1"/>
    <col min="7962" max="7962" width="70.5546875" style="1" customWidth="1"/>
    <col min="7963" max="8186" width="11.5546875" style="1"/>
    <col min="8187" max="8187" width="5.44140625" style="1" bestFit="1" customWidth="1"/>
    <col min="8188" max="8188" width="33" style="1" bestFit="1" customWidth="1"/>
    <col min="8189" max="8189" width="33" style="1" customWidth="1"/>
    <col min="8190" max="8190" width="19.21875" style="1" customWidth="1"/>
    <col min="8191" max="8217" width="13.77734375" style="1" customWidth="1"/>
    <col min="8218" max="8218" width="70.5546875" style="1" customWidth="1"/>
    <col min="8219" max="8442" width="11.5546875" style="1"/>
    <col min="8443" max="8443" width="5.44140625" style="1" bestFit="1" customWidth="1"/>
    <col min="8444" max="8444" width="33" style="1" bestFit="1" customWidth="1"/>
    <col min="8445" max="8445" width="33" style="1" customWidth="1"/>
    <col min="8446" max="8446" width="19.21875" style="1" customWidth="1"/>
    <col min="8447" max="8473" width="13.77734375" style="1" customWidth="1"/>
    <col min="8474" max="8474" width="70.5546875" style="1" customWidth="1"/>
    <col min="8475" max="8698" width="11.5546875" style="1"/>
    <col min="8699" max="8699" width="5.44140625" style="1" bestFit="1" customWidth="1"/>
    <col min="8700" max="8700" width="33" style="1" bestFit="1" customWidth="1"/>
    <col min="8701" max="8701" width="33" style="1" customWidth="1"/>
    <col min="8702" max="8702" width="19.21875" style="1" customWidth="1"/>
    <col min="8703" max="8729" width="13.77734375" style="1" customWidth="1"/>
    <col min="8730" max="8730" width="70.5546875" style="1" customWidth="1"/>
    <col min="8731" max="8954" width="11.5546875" style="1"/>
    <col min="8955" max="8955" width="5.44140625" style="1" bestFit="1" customWidth="1"/>
    <col min="8956" max="8956" width="33" style="1" bestFit="1" customWidth="1"/>
    <col min="8957" max="8957" width="33" style="1" customWidth="1"/>
    <col min="8958" max="8958" width="19.21875" style="1" customWidth="1"/>
    <col min="8959" max="8985" width="13.77734375" style="1" customWidth="1"/>
    <col min="8986" max="8986" width="70.5546875" style="1" customWidth="1"/>
    <col min="8987" max="9210" width="11.5546875" style="1"/>
    <col min="9211" max="9211" width="5.44140625" style="1" bestFit="1" customWidth="1"/>
    <col min="9212" max="9212" width="33" style="1" bestFit="1" customWidth="1"/>
    <col min="9213" max="9213" width="33" style="1" customWidth="1"/>
    <col min="9214" max="9214" width="19.21875" style="1" customWidth="1"/>
    <col min="9215" max="9241" width="13.77734375" style="1" customWidth="1"/>
    <col min="9242" max="9242" width="70.5546875" style="1" customWidth="1"/>
    <col min="9243" max="9466" width="11.5546875" style="1"/>
    <col min="9467" max="9467" width="5.44140625" style="1" bestFit="1" customWidth="1"/>
    <col min="9468" max="9468" width="33" style="1" bestFit="1" customWidth="1"/>
    <col min="9469" max="9469" width="33" style="1" customWidth="1"/>
    <col min="9470" max="9470" width="19.21875" style="1" customWidth="1"/>
    <col min="9471" max="9497" width="13.77734375" style="1" customWidth="1"/>
    <col min="9498" max="9498" width="70.5546875" style="1" customWidth="1"/>
    <col min="9499" max="9722" width="11.5546875" style="1"/>
    <col min="9723" max="9723" width="5.44140625" style="1" bestFit="1" customWidth="1"/>
    <col min="9724" max="9724" width="33" style="1" bestFit="1" customWidth="1"/>
    <col min="9725" max="9725" width="33" style="1" customWidth="1"/>
    <col min="9726" max="9726" width="19.21875" style="1" customWidth="1"/>
    <col min="9727" max="9753" width="13.77734375" style="1" customWidth="1"/>
    <col min="9754" max="9754" width="70.5546875" style="1" customWidth="1"/>
    <col min="9755" max="9978" width="11.5546875" style="1"/>
    <col min="9979" max="9979" width="5.44140625" style="1" bestFit="1" customWidth="1"/>
    <col min="9980" max="9980" width="33" style="1" bestFit="1" customWidth="1"/>
    <col min="9981" max="9981" width="33" style="1" customWidth="1"/>
    <col min="9982" max="9982" width="19.21875" style="1" customWidth="1"/>
    <col min="9983" max="10009" width="13.77734375" style="1" customWidth="1"/>
    <col min="10010" max="10010" width="70.5546875" style="1" customWidth="1"/>
    <col min="10011" max="10234" width="11.5546875" style="1"/>
    <col min="10235" max="10235" width="5.44140625" style="1" bestFit="1" customWidth="1"/>
    <col min="10236" max="10236" width="33" style="1" bestFit="1" customWidth="1"/>
    <col min="10237" max="10237" width="33" style="1" customWidth="1"/>
    <col min="10238" max="10238" width="19.21875" style="1" customWidth="1"/>
    <col min="10239" max="10265" width="13.77734375" style="1" customWidth="1"/>
    <col min="10266" max="10266" width="70.5546875" style="1" customWidth="1"/>
    <col min="10267" max="10490" width="11.5546875" style="1"/>
    <col min="10491" max="10491" width="5.44140625" style="1" bestFit="1" customWidth="1"/>
    <col min="10492" max="10492" width="33" style="1" bestFit="1" customWidth="1"/>
    <col min="10493" max="10493" width="33" style="1" customWidth="1"/>
    <col min="10494" max="10494" width="19.21875" style="1" customWidth="1"/>
    <col min="10495" max="10521" width="13.77734375" style="1" customWidth="1"/>
    <col min="10522" max="10522" width="70.5546875" style="1" customWidth="1"/>
    <col min="10523" max="10746" width="11.5546875" style="1"/>
    <col min="10747" max="10747" width="5.44140625" style="1" bestFit="1" customWidth="1"/>
    <col min="10748" max="10748" width="33" style="1" bestFit="1" customWidth="1"/>
    <col min="10749" max="10749" width="33" style="1" customWidth="1"/>
    <col min="10750" max="10750" width="19.21875" style="1" customWidth="1"/>
    <col min="10751" max="10777" width="13.77734375" style="1" customWidth="1"/>
    <col min="10778" max="10778" width="70.5546875" style="1" customWidth="1"/>
    <col min="10779" max="11002" width="11.5546875" style="1"/>
    <col min="11003" max="11003" width="5.44140625" style="1" bestFit="1" customWidth="1"/>
    <col min="11004" max="11004" width="33" style="1" bestFit="1" customWidth="1"/>
    <col min="11005" max="11005" width="33" style="1" customWidth="1"/>
    <col min="11006" max="11006" width="19.21875" style="1" customWidth="1"/>
    <col min="11007" max="11033" width="13.77734375" style="1" customWidth="1"/>
    <col min="11034" max="11034" width="70.5546875" style="1" customWidth="1"/>
    <col min="11035" max="11258" width="11.5546875" style="1"/>
    <col min="11259" max="11259" width="5.44140625" style="1" bestFit="1" customWidth="1"/>
    <col min="11260" max="11260" width="33" style="1" bestFit="1" customWidth="1"/>
    <col min="11261" max="11261" width="33" style="1" customWidth="1"/>
    <col min="11262" max="11262" width="19.21875" style="1" customWidth="1"/>
    <col min="11263" max="11289" width="13.77734375" style="1" customWidth="1"/>
    <col min="11290" max="11290" width="70.5546875" style="1" customWidth="1"/>
    <col min="11291" max="11514" width="11.5546875" style="1"/>
    <col min="11515" max="11515" width="5.44140625" style="1" bestFit="1" customWidth="1"/>
    <col min="11516" max="11516" width="33" style="1" bestFit="1" customWidth="1"/>
    <col min="11517" max="11517" width="33" style="1" customWidth="1"/>
    <col min="11518" max="11518" width="19.21875" style="1" customWidth="1"/>
    <col min="11519" max="11545" width="13.77734375" style="1" customWidth="1"/>
    <col min="11546" max="11546" width="70.5546875" style="1" customWidth="1"/>
    <col min="11547" max="11770" width="11.5546875" style="1"/>
    <col min="11771" max="11771" width="5.44140625" style="1" bestFit="1" customWidth="1"/>
    <col min="11772" max="11772" width="33" style="1" bestFit="1" customWidth="1"/>
    <col min="11773" max="11773" width="33" style="1" customWidth="1"/>
    <col min="11774" max="11774" width="19.21875" style="1" customWidth="1"/>
    <col min="11775" max="11801" width="13.77734375" style="1" customWidth="1"/>
    <col min="11802" max="11802" width="70.5546875" style="1" customWidth="1"/>
    <col min="11803" max="12026" width="11.5546875" style="1"/>
    <col min="12027" max="12027" width="5.44140625" style="1" bestFit="1" customWidth="1"/>
    <col min="12028" max="12028" width="33" style="1" bestFit="1" customWidth="1"/>
    <col min="12029" max="12029" width="33" style="1" customWidth="1"/>
    <col min="12030" max="12030" width="19.21875" style="1" customWidth="1"/>
    <col min="12031" max="12057" width="13.77734375" style="1" customWidth="1"/>
    <col min="12058" max="12058" width="70.5546875" style="1" customWidth="1"/>
    <col min="12059" max="12282" width="11.5546875" style="1"/>
    <col min="12283" max="12283" width="5.44140625" style="1" bestFit="1" customWidth="1"/>
    <col min="12284" max="12284" width="33" style="1" bestFit="1" customWidth="1"/>
    <col min="12285" max="12285" width="33" style="1" customWidth="1"/>
    <col min="12286" max="12286" width="19.21875" style="1" customWidth="1"/>
    <col min="12287" max="12313" width="13.77734375" style="1" customWidth="1"/>
    <col min="12314" max="12314" width="70.5546875" style="1" customWidth="1"/>
    <col min="12315" max="12538" width="11.5546875" style="1"/>
    <col min="12539" max="12539" width="5.44140625" style="1" bestFit="1" customWidth="1"/>
    <col min="12540" max="12540" width="33" style="1" bestFit="1" customWidth="1"/>
    <col min="12541" max="12541" width="33" style="1" customWidth="1"/>
    <col min="12542" max="12542" width="19.21875" style="1" customWidth="1"/>
    <col min="12543" max="12569" width="13.77734375" style="1" customWidth="1"/>
    <col min="12570" max="12570" width="70.5546875" style="1" customWidth="1"/>
    <col min="12571" max="12794" width="11.5546875" style="1"/>
    <col min="12795" max="12795" width="5.44140625" style="1" bestFit="1" customWidth="1"/>
    <col min="12796" max="12796" width="33" style="1" bestFit="1" customWidth="1"/>
    <col min="12797" max="12797" width="33" style="1" customWidth="1"/>
    <col min="12798" max="12798" width="19.21875" style="1" customWidth="1"/>
    <col min="12799" max="12825" width="13.77734375" style="1" customWidth="1"/>
    <col min="12826" max="12826" width="70.5546875" style="1" customWidth="1"/>
    <col min="12827" max="13050" width="11.5546875" style="1"/>
    <col min="13051" max="13051" width="5.44140625" style="1" bestFit="1" customWidth="1"/>
    <col min="13052" max="13052" width="33" style="1" bestFit="1" customWidth="1"/>
    <col min="13053" max="13053" width="33" style="1" customWidth="1"/>
    <col min="13054" max="13054" width="19.21875" style="1" customWidth="1"/>
    <col min="13055" max="13081" width="13.77734375" style="1" customWidth="1"/>
    <col min="13082" max="13082" width="70.5546875" style="1" customWidth="1"/>
    <col min="13083" max="13306" width="11.5546875" style="1"/>
    <col min="13307" max="13307" width="5.44140625" style="1" bestFit="1" customWidth="1"/>
    <col min="13308" max="13308" width="33" style="1" bestFit="1" customWidth="1"/>
    <col min="13309" max="13309" width="33" style="1" customWidth="1"/>
    <col min="13310" max="13310" width="19.21875" style="1" customWidth="1"/>
    <col min="13311" max="13337" width="13.77734375" style="1" customWidth="1"/>
    <col min="13338" max="13338" width="70.5546875" style="1" customWidth="1"/>
    <col min="13339" max="13562" width="11.5546875" style="1"/>
    <col min="13563" max="13563" width="5.44140625" style="1" bestFit="1" customWidth="1"/>
    <col min="13564" max="13564" width="33" style="1" bestFit="1" customWidth="1"/>
    <col min="13565" max="13565" width="33" style="1" customWidth="1"/>
    <col min="13566" max="13566" width="19.21875" style="1" customWidth="1"/>
    <col min="13567" max="13593" width="13.77734375" style="1" customWidth="1"/>
    <col min="13594" max="13594" width="70.5546875" style="1" customWidth="1"/>
    <col min="13595" max="13818" width="11.5546875" style="1"/>
    <col min="13819" max="13819" width="5.44140625" style="1" bestFit="1" customWidth="1"/>
    <col min="13820" max="13820" width="33" style="1" bestFit="1" customWidth="1"/>
    <col min="13821" max="13821" width="33" style="1" customWidth="1"/>
    <col min="13822" max="13822" width="19.21875" style="1" customWidth="1"/>
    <col min="13823" max="13849" width="13.77734375" style="1" customWidth="1"/>
    <col min="13850" max="13850" width="70.5546875" style="1" customWidth="1"/>
    <col min="13851" max="14074" width="11.5546875" style="1"/>
    <col min="14075" max="14075" width="5.44140625" style="1" bestFit="1" customWidth="1"/>
    <col min="14076" max="14076" width="33" style="1" bestFit="1" customWidth="1"/>
    <col min="14077" max="14077" width="33" style="1" customWidth="1"/>
    <col min="14078" max="14078" width="19.21875" style="1" customWidth="1"/>
    <col min="14079" max="14105" width="13.77734375" style="1" customWidth="1"/>
    <col min="14106" max="14106" width="70.5546875" style="1" customWidth="1"/>
    <col min="14107" max="14330" width="11.5546875" style="1"/>
    <col min="14331" max="14331" width="5.44140625" style="1" bestFit="1" customWidth="1"/>
    <col min="14332" max="14332" width="33" style="1" bestFit="1" customWidth="1"/>
    <col min="14333" max="14333" width="33" style="1" customWidth="1"/>
    <col min="14334" max="14334" width="19.21875" style="1" customWidth="1"/>
    <col min="14335" max="14361" width="13.77734375" style="1" customWidth="1"/>
    <col min="14362" max="14362" width="70.5546875" style="1" customWidth="1"/>
    <col min="14363" max="14586" width="11.5546875" style="1"/>
    <col min="14587" max="14587" width="5.44140625" style="1" bestFit="1" customWidth="1"/>
    <col min="14588" max="14588" width="33" style="1" bestFit="1" customWidth="1"/>
    <col min="14589" max="14589" width="33" style="1" customWidth="1"/>
    <col min="14590" max="14590" width="19.21875" style="1" customWidth="1"/>
    <col min="14591" max="14617" width="13.77734375" style="1" customWidth="1"/>
    <col min="14618" max="14618" width="70.5546875" style="1" customWidth="1"/>
    <col min="14619" max="14842" width="11.5546875" style="1"/>
    <col min="14843" max="14843" width="5.44140625" style="1" bestFit="1" customWidth="1"/>
    <col min="14844" max="14844" width="33" style="1" bestFit="1" customWidth="1"/>
    <col min="14845" max="14845" width="33" style="1" customWidth="1"/>
    <col min="14846" max="14846" width="19.21875" style="1" customWidth="1"/>
    <col min="14847" max="14873" width="13.77734375" style="1" customWidth="1"/>
    <col min="14874" max="14874" width="70.5546875" style="1" customWidth="1"/>
    <col min="14875" max="15098" width="11.5546875" style="1"/>
    <col min="15099" max="15099" width="5.44140625" style="1" bestFit="1" customWidth="1"/>
    <col min="15100" max="15100" width="33" style="1" bestFit="1" customWidth="1"/>
    <col min="15101" max="15101" width="33" style="1" customWidth="1"/>
    <col min="15102" max="15102" width="19.21875" style="1" customWidth="1"/>
    <col min="15103" max="15129" width="13.77734375" style="1" customWidth="1"/>
    <col min="15130" max="15130" width="70.5546875" style="1" customWidth="1"/>
    <col min="15131" max="15354" width="11.5546875" style="1"/>
    <col min="15355" max="15355" width="5.44140625" style="1" bestFit="1" customWidth="1"/>
    <col min="15356" max="15356" width="33" style="1" bestFit="1" customWidth="1"/>
    <col min="15357" max="15357" width="33" style="1" customWidth="1"/>
    <col min="15358" max="15358" width="19.21875" style="1" customWidth="1"/>
    <col min="15359" max="15385" width="13.77734375" style="1" customWidth="1"/>
    <col min="15386" max="15386" width="70.5546875" style="1" customWidth="1"/>
    <col min="15387" max="15610" width="11.5546875" style="1"/>
    <col min="15611" max="15611" width="5.44140625" style="1" bestFit="1" customWidth="1"/>
    <col min="15612" max="15612" width="33" style="1" bestFit="1" customWidth="1"/>
    <col min="15613" max="15613" width="33" style="1" customWidth="1"/>
    <col min="15614" max="15614" width="19.21875" style="1" customWidth="1"/>
    <col min="15615" max="15641" width="13.77734375" style="1" customWidth="1"/>
    <col min="15642" max="15642" width="70.5546875" style="1" customWidth="1"/>
    <col min="15643" max="15866" width="11.5546875" style="1"/>
    <col min="15867" max="15867" width="5.44140625" style="1" bestFit="1" customWidth="1"/>
    <col min="15868" max="15868" width="33" style="1" bestFit="1" customWidth="1"/>
    <col min="15869" max="15869" width="33" style="1" customWidth="1"/>
    <col min="15870" max="15870" width="19.21875" style="1" customWidth="1"/>
    <col min="15871" max="15897" width="13.77734375" style="1" customWidth="1"/>
    <col min="15898" max="15898" width="70.5546875" style="1" customWidth="1"/>
    <col min="15899" max="16122" width="11.5546875" style="1"/>
    <col min="16123" max="16123" width="5.44140625" style="1" bestFit="1" customWidth="1"/>
    <col min="16124" max="16124" width="33" style="1" bestFit="1" customWidth="1"/>
    <col min="16125" max="16125" width="33" style="1" customWidth="1"/>
    <col min="16126" max="16126" width="19.21875" style="1" customWidth="1"/>
    <col min="16127" max="16153" width="13.77734375" style="1" customWidth="1"/>
    <col min="16154" max="16154" width="70.5546875" style="1" customWidth="1"/>
    <col min="16155" max="16384" width="11.5546875" style="1"/>
  </cols>
  <sheetData>
    <row r="2" spans="1:50" s="94" customFormat="1" ht="73.5" x14ac:dyDescent="0.9">
      <c r="A2" s="93"/>
      <c r="B2" s="286" t="s">
        <v>195</v>
      </c>
      <c r="D2" s="95"/>
      <c r="Q2" s="95"/>
      <c r="AH2" s="95"/>
      <c r="AI2" s="95"/>
      <c r="AJ2" s="95"/>
      <c r="AK2" s="95"/>
      <c r="AL2" s="95"/>
      <c r="AM2" s="95"/>
      <c r="AN2" s="95"/>
      <c r="AO2" s="95"/>
      <c r="AP2" s="95"/>
      <c r="AQ2" s="95"/>
      <c r="AR2" s="95"/>
      <c r="AS2" s="95"/>
      <c r="AT2" s="95"/>
      <c r="AU2" s="95"/>
      <c r="AV2" s="95"/>
      <c r="AW2" s="95"/>
      <c r="AX2" s="95"/>
    </row>
    <row r="3" spans="1:50" ht="33.75" customHeight="1" thickBot="1" x14ac:dyDescent="0.35">
      <c r="AH3" s="97"/>
      <c r="AI3" s="97"/>
      <c r="AJ3" s="97"/>
      <c r="AK3" s="97"/>
      <c r="AL3" s="97"/>
      <c r="AM3" s="97"/>
      <c r="AN3" s="97"/>
      <c r="AO3" s="14"/>
      <c r="AP3" s="14"/>
      <c r="AQ3" s="14"/>
      <c r="AR3" s="14"/>
      <c r="AS3" s="14"/>
      <c r="AT3" s="14"/>
      <c r="AU3" s="14"/>
      <c r="AV3" s="14"/>
      <c r="AW3" s="14"/>
      <c r="AX3" s="14"/>
    </row>
    <row r="4" spans="1:50" ht="72" customHeight="1" thickBot="1" x14ac:dyDescent="0.35">
      <c r="B4" s="462" t="s">
        <v>191</v>
      </c>
      <c r="C4" s="533"/>
      <c r="D4" s="98"/>
      <c r="E4" s="534" t="s">
        <v>190</v>
      </c>
      <c r="F4" s="535"/>
      <c r="G4" s="539" t="s">
        <v>31</v>
      </c>
      <c r="H4" s="540"/>
      <c r="I4" s="540"/>
      <c r="J4" s="540"/>
      <c r="K4" s="540"/>
      <c r="L4" s="541"/>
      <c r="S4" s="536" t="s">
        <v>48</v>
      </c>
      <c r="T4" s="537"/>
      <c r="U4" s="538"/>
      <c r="V4" s="99"/>
      <c r="W4" s="542" t="s">
        <v>47</v>
      </c>
      <c r="X4" s="543"/>
      <c r="Y4" s="544"/>
      <c r="AB4" s="51"/>
      <c r="AH4" s="100"/>
      <c r="AI4" s="100"/>
      <c r="AJ4" s="100"/>
      <c r="AK4" s="100"/>
      <c r="AL4" s="100"/>
      <c r="AM4" s="100"/>
      <c r="AN4" s="100"/>
      <c r="AO4" s="14"/>
      <c r="AP4" s="14"/>
      <c r="AQ4" s="14"/>
      <c r="AR4" s="14"/>
      <c r="AS4" s="14"/>
      <c r="AT4" s="14"/>
      <c r="AU4" s="14"/>
      <c r="AV4" s="14"/>
      <c r="AW4" s="14"/>
      <c r="AX4" s="14"/>
    </row>
    <row r="5" spans="1:50" ht="114.6" customHeight="1" thickBot="1" x14ac:dyDescent="0.35">
      <c r="B5" s="464">
        <f>'Factory Input Fields'!C11</f>
        <v>78.72</v>
      </c>
      <c r="C5" s="465"/>
      <c r="D5" s="101"/>
      <c r="E5" s="506">
        <f>'Factory Input Fields'!C41</f>
        <v>14670</v>
      </c>
      <c r="F5" s="507"/>
      <c r="G5" s="440" t="s">
        <v>152</v>
      </c>
      <c r="H5" s="441"/>
      <c r="I5" s="441"/>
      <c r="J5" s="441"/>
      <c r="K5" s="441"/>
      <c r="L5" s="442"/>
      <c r="S5" s="446">
        <f>'Factory Input Fields'!C24</f>
        <v>0</v>
      </c>
      <c r="T5" s="447"/>
      <c r="U5" s="448"/>
      <c r="V5" s="102"/>
      <c r="W5" s="523">
        <f>'Factory Input Fields'!C13</f>
        <v>0</v>
      </c>
      <c r="X5" s="524"/>
      <c r="Y5" s="525"/>
      <c r="AB5" s="51"/>
      <c r="AC5" s="103"/>
      <c r="AD5" s="103"/>
      <c r="AE5" s="103"/>
      <c r="AF5" s="103"/>
      <c r="AG5" s="103"/>
      <c r="AH5" s="104"/>
      <c r="AI5" s="104"/>
      <c r="AJ5" s="104"/>
      <c r="AK5" s="104"/>
      <c r="AL5" s="104"/>
      <c r="AM5" s="14"/>
      <c r="AN5" s="14"/>
      <c r="AO5" s="14"/>
      <c r="AP5" s="14"/>
      <c r="AQ5" s="14"/>
      <c r="AR5" s="14"/>
      <c r="AS5" s="14"/>
      <c r="AT5" s="14"/>
      <c r="AU5" s="14"/>
      <c r="AV5" s="14"/>
      <c r="AW5" s="14"/>
      <c r="AX5" s="14"/>
    </row>
    <row r="6" spans="1:50" ht="21" customHeight="1" x14ac:dyDescent="0.3">
      <c r="E6" s="103"/>
      <c r="F6" s="103"/>
      <c r="G6" s="103"/>
      <c r="H6" s="103"/>
      <c r="I6" s="103"/>
      <c r="J6" s="103"/>
      <c r="K6" s="103"/>
      <c r="L6" s="103"/>
      <c r="M6" s="103"/>
      <c r="N6" s="103"/>
      <c r="O6" s="103"/>
      <c r="P6" s="103"/>
      <c r="Q6" s="104"/>
      <c r="R6" s="103"/>
      <c r="AH6" s="14"/>
      <c r="AI6" s="14"/>
      <c r="AJ6" s="14"/>
      <c r="AK6" s="14"/>
      <c r="AL6" s="14"/>
      <c r="AM6" s="14"/>
      <c r="AN6" s="14"/>
      <c r="AO6" s="14"/>
      <c r="AP6" s="14"/>
      <c r="AQ6" s="14"/>
      <c r="AR6" s="14"/>
      <c r="AS6" s="14"/>
      <c r="AT6" s="14"/>
      <c r="AU6" s="14"/>
      <c r="AV6" s="14"/>
      <c r="AW6" s="14"/>
      <c r="AX6" s="14"/>
    </row>
    <row r="7" spans="1:50" ht="18" thickBot="1" x14ac:dyDescent="0.35">
      <c r="AH7" s="14"/>
      <c r="AI7" s="14"/>
      <c r="AJ7" s="14"/>
      <c r="AK7" s="14"/>
      <c r="AL7" s="14"/>
      <c r="AM7" s="14"/>
      <c r="AN7" s="14"/>
      <c r="AO7" s="14"/>
      <c r="AP7" s="14"/>
      <c r="AQ7" s="14"/>
      <c r="AR7" s="14"/>
      <c r="AS7" s="14"/>
      <c r="AT7" s="14"/>
      <c r="AU7" s="14"/>
      <c r="AV7" s="14"/>
      <c r="AW7" s="14"/>
      <c r="AX7" s="14"/>
    </row>
    <row r="8" spans="1:50" s="3" customFormat="1" ht="52.15" customHeight="1" x14ac:dyDescent="0.4">
      <c r="A8" s="106"/>
      <c r="B8" s="452" t="s">
        <v>7</v>
      </c>
      <c r="C8" s="453"/>
      <c r="D8" s="107"/>
      <c r="E8" s="466" t="s">
        <v>105</v>
      </c>
      <c r="F8" s="467"/>
      <c r="G8" s="424" t="s">
        <v>104</v>
      </c>
      <c r="H8" s="425"/>
      <c r="I8" s="426" t="s">
        <v>103</v>
      </c>
      <c r="J8" s="427"/>
      <c r="K8" s="424" t="s">
        <v>102</v>
      </c>
      <c r="L8" s="425"/>
      <c r="M8" s="466" t="s">
        <v>100</v>
      </c>
      <c r="N8" s="467"/>
      <c r="O8" s="424" t="s">
        <v>101</v>
      </c>
      <c r="P8" s="425"/>
      <c r="Q8" s="108"/>
      <c r="R8" s="468" t="s">
        <v>8</v>
      </c>
      <c r="S8" s="469"/>
      <c r="T8" s="469"/>
      <c r="U8" s="469"/>
      <c r="V8" s="469"/>
      <c r="W8" s="469"/>
      <c r="X8" s="469"/>
      <c r="Y8" s="469"/>
      <c r="Z8" s="469"/>
      <c r="AA8" s="470"/>
      <c r="AH8" s="109"/>
      <c r="AI8" s="109"/>
      <c r="AJ8" s="109"/>
      <c r="AK8" s="109"/>
      <c r="AL8" s="109"/>
      <c r="AM8" s="109"/>
      <c r="AN8" s="109"/>
      <c r="AO8" s="109"/>
      <c r="AP8" s="109"/>
      <c r="AQ8" s="109"/>
      <c r="AR8" s="109"/>
      <c r="AS8" s="109"/>
      <c r="AT8" s="109"/>
      <c r="AU8" s="109"/>
      <c r="AV8" s="109"/>
      <c r="AW8" s="109"/>
      <c r="AX8" s="109"/>
    </row>
    <row r="9" spans="1:50" ht="76.900000000000006" customHeight="1" thickBot="1" x14ac:dyDescent="0.35">
      <c r="A9" s="110"/>
      <c r="B9" s="454"/>
      <c r="C9" s="455"/>
      <c r="D9" s="107"/>
      <c r="E9" s="164" t="s">
        <v>4</v>
      </c>
      <c r="F9" s="162" t="s">
        <v>22</v>
      </c>
      <c r="G9" s="165" t="s">
        <v>4</v>
      </c>
      <c r="H9" s="163" t="s">
        <v>22</v>
      </c>
      <c r="I9" s="164" t="s">
        <v>4</v>
      </c>
      <c r="J9" s="162" t="s">
        <v>22</v>
      </c>
      <c r="K9" s="165" t="s">
        <v>4</v>
      </c>
      <c r="L9" s="163" t="s">
        <v>22</v>
      </c>
      <c r="M9" s="164" t="s">
        <v>4</v>
      </c>
      <c r="N9" s="162" t="s">
        <v>22</v>
      </c>
      <c r="O9" s="166" t="s">
        <v>4</v>
      </c>
      <c r="P9" s="163" t="s">
        <v>22</v>
      </c>
      <c r="Q9" s="111"/>
      <c r="R9" s="471"/>
      <c r="S9" s="472"/>
      <c r="T9" s="472"/>
      <c r="U9" s="472"/>
      <c r="V9" s="472"/>
      <c r="W9" s="472"/>
      <c r="X9" s="472"/>
      <c r="Y9" s="472"/>
      <c r="Z9" s="472"/>
      <c r="AA9" s="473"/>
    </row>
    <row r="10" spans="1:50" ht="69.75" customHeight="1" thickBot="1" x14ac:dyDescent="0.35">
      <c r="A10" s="112"/>
      <c r="B10" s="459" t="s">
        <v>162</v>
      </c>
      <c r="C10" s="153" t="s">
        <v>5</v>
      </c>
      <c r="D10" s="113"/>
      <c r="E10" s="281">
        <f>('Haryana LMW'!E10/'Haryana LMW'!G10)*'Haryana Target Wage'!G10</f>
        <v>16492.254193724362</v>
      </c>
      <c r="F10" s="240"/>
      <c r="G10" s="282">
        <f>('Haryana LMW'!G10/'Haryana LMW'!I10)*'Haryana Target Wage'!I10</f>
        <v>15407.913639177097</v>
      </c>
      <c r="H10" s="266"/>
      <c r="I10" s="281">
        <f>('Haryana LMW'!I10/'Haryana LMW'!K10)*'Haryana Target Wage'!K10</f>
        <v>14375.083203071728</v>
      </c>
      <c r="J10" s="240"/>
      <c r="K10" s="282">
        <f>('Haryana LMW'!K10/'Haryana LMW'!M10)*'Haryana Target Wage'!M10</f>
        <v>13391.134818140808</v>
      </c>
      <c r="L10" s="266"/>
      <c r="M10" s="281">
        <f>('Haryana LMW'!M10/'Haryana LMW'!O10)*O10</f>
        <v>12452.470053818151</v>
      </c>
      <c r="N10" s="240"/>
      <c r="O10" s="283">
        <f>E5-O11</f>
        <v>11562</v>
      </c>
      <c r="P10" s="266"/>
      <c r="Q10" s="115"/>
      <c r="R10" s="516" t="s">
        <v>163</v>
      </c>
      <c r="S10" s="516"/>
      <c r="T10" s="516"/>
      <c r="U10" s="516"/>
      <c r="V10" s="516"/>
      <c r="W10" s="516"/>
      <c r="X10" s="516"/>
      <c r="Y10" s="516"/>
      <c r="Z10" s="516"/>
      <c r="AA10" s="516"/>
    </row>
    <row r="11" spans="1:50" s="5" customFormat="1" ht="69.75" customHeight="1" thickBot="1" x14ac:dyDescent="0.35">
      <c r="A11" s="112"/>
      <c r="B11" s="460"/>
      <c r="C11" s="177" t="s">
        <v>34</v>
      </c>
      <c r="D11" s="113"/>
      <c r="E11" s="284">
        <v>3108</v>
      </c>
      <c r="F11" s="214"/>
      <c r="G11" s="215">
        <v>3108</v>
      </c>
      <c r="H11" s="216"/>
      <c r="I11" s="284">
        <v>3108</v>
      </c>
      <c r="J11" s="214"/>
      <c r="K11" s="215">
        <v>3108</v>
      </c>
      <c r="L11" s="216"/>
      <c r="M11" s="284">
        <v>3108</v>
      </c>
      <c r="N11" s="214"/>
      <c r="O11" s="285">
        <v>3108</v>
      </c>
      <c r="P11" s="216"/>
      <c r="Q11" s="115"/>
      <c r="R11" s="516" t="s">
        <v>46</v>
      </c>
      <c r="S11" s="516"/>
      <c r="T11" s="516"/>
      <c r="U11" s="516"/>
      <c r="V11" s="516"/>
      <c r="W11" s="516"/>
      <c r="X11" s="516"/>
      <c r="Y11" s="516"/>
      <c r="Z11" s="516"/>
      <c r="AA11" s="516"/>
    </row>
    <row r="12" spans="1:50" ht="69.75" customHeight="1" thickBot="1" x14ac:dyDescent="0.35">
      <c r="A12" s="112"/>
      <c r="B12" s="460"/>
      <c r="C12" s="153" t="s">
        <v>0</v>
      </c>
      <c r="D12" s="113"/>
      <c r="E12" s="221"/>
      <c r="F12" s="222">
        <f>(E10+E11)/208*($S$5*4.33)*2</f>
        <v>0</v>
      </c>
      <c r="G12" s="223"/>
      <c r="H12" s="224">
        <f>(G10+G11)/208*($S$5*4.33)*2</f>
        <v>0</v>
      </c>
      <c r="I12" s="221"/>
      <c r="J12" s="222">
        <f>(I10+I11)/208*($S$5*4.33)*2</f>
        <v>0</v>
      </c>
      <c r="K12" s="223"/>
      <c r="L12" s="224">
        <f>(K10+K11)/208*($S$5*4.33)*2</f>
        <v>0</v>
      </c>
      <c r="M12" s="221"/>
      <c r="N12" s="222">
        <f>(M10+M11)/208*($S$5*4.33)*2</f>
        <v>0</v>
      </c>
      <c r="O12" s="256"/>
      <c r="P12" s="224">
        <f>(O10+O11)/208*($S$5*4.33)*2</f>
        <v>0</v>
      </c>
      <c r="Q12" s="115"/>
      <c r="R12" s="516" t="s">
        <v>179</v>
      </c>
      <c r="S12" s="516"/>
      <c r="T12" s="516"/>
      <c r="U12" s="516"/>
      <c r="V12" s="516"/>
      <c r="W12" s="516"/>
      <c r="X12" s="516"/>
      <c r="Y12" s="516"/>
      <c r="Z12" s="516"/>
      <c r="AA12" s="516"/>
    </row>
    <row r="13" spans="1:50" ht="46.9" customHeight="1" thickBot="1" x14ac:dyDescent="0.35">
      <c r="A13" s="112"/>
      <c r="B13" s="461"/>
      <c r="C13" s="154" t="s">
        <v>51</v>
      </c>
      <c r="D13" s="116"/>
      <c r="E13" s="230">
        <f t="shared" ref="E13:P13" si="0">SUM(E10:E12)</f>
        <v>19600.254193724362</v>
      </c>
      <c r="F13" s="231">
        <f t="shared" si="0"/>
        <v>0</v>
      </c>
      <c r="G13" s="232">
        <f t="shared" si="0"/>
        <v>18515.913639177095</v>
      </c>
      <c r="H13" s="233">
        <f t="shared" si="0"/>
        <v>0</v>
      </c>
      <c r="I13" s="230">
        <f t="shared" si="0"/>
        <v>17483.083203071728</v>
      </c>
      <c r="J13" s="231">
        <f t="shared" si="0"/>
        <v>0</v>
      </c>
      <c r="K13" s="232">
        <f t="shared" si="0"/>
        <v>16499.13481814081</v>
      </c>
      <c r="L13" s="233">
        <f t="shared" si="0"/>
        <v>0</v>
      </c>
      <c r="M13" s="230">
        <f t="shared" si="0"/>
        <v>15560.470053818151</v>
      </c>
      <c r="N13" s="231">
        <f t="shared" si="0"/>
        <v>0</v>
      </c>
      <c r="O13" s="258">
        <f t="shared" si="0"/>
        <v>14670</v>
      </c>
      <c r="P13" s="233">
        <f t="shared" si="0"/>
        <v>0</v>
      </c>
      <c r="Q13" s="117"/>
      <c r="R13" s="486"/>
      <c r="S13" s="486"/>
      <c r="T13" s="486"/>
      <c r="U13" s="486"/>
      <c r="V13" s="486"/>
      <c r="W13" s="486"/>
      <c r="X13" s="486"/>
      <c r="Y13" s="486"/>
      <c r="Z13" s="486"/>
      <c r="AA13" s="486"/>
    </row>
    <row r="14" spans="1:50" ht="64.150000000000006" customHeight="1" thickBot="1" x14ac:dyDescent="0.35">
      <c r="A14" s="112"/>
      <c r="B14" s="480" t="s">
        <v>49</v>
      </c>
      <c r="C14" s="156" t="s">
        <v>43</v>
      </c>
      <c r="D14" s="118"/>
      <c r="E14" s="205">
        <f>20/12</f>
        <v>1.6666666666666667</v>
      </c>
      <c r="F14" s="206"/>
      <c r="G14" s="207">
        <f t="shared" ref="G14:K14" si="1">20/12</f>
        <v>1.6666666666666667</v>
      </c>
      <c r="H14" s="208"/>
      <c r="I14" s="205">
        <f t="shared" si="1"/>
        <v>1.6666666666666667</v>
      </c>
      <c r="J14" s="206"/>
      <c r="K14" s="207">
        <f t="shared" si="1"/>
        <v>1.6666666666666667</v>
      </c>
      <c r="L14" s="208"/>
      <c r="M14" s="205">
        <f>20/12</f>
        <v>1.6666666666666667</v>
      </c>
      <c r="N14" s="206"/>
      <c r="O14" s="212">
        <f>20/12</f>
        <v>1.6666666666666667</v>
      </c>
      <c r="P14" s="204"/>
      <c r="Q14" s="115"/>
      <c r="R14" s="517" t="s">
        <v>52</v>
      </c>
      <c r="S14" s="518"/>
      <c r="T14" s="518"/>
      <c r="U14" s="518"/>
      <c r="V14" s="518"/>
      <c r="W14" s="518"/>
      <c r="X14" s="518"/>
      <c r="Y14" s="518"/>
      <c r="Z14" s="518"/>
      <c r="AA14" s="519"/>
    </row>
    <row r="15" spans="1:50" ht="64.150000000000006" customHeight="1" thickBot="1" x14ac:dyDescent="0.35">
      <c r="A15" s="112"/>
      <c r="B15" s="481"/>
      <c r="C15" s="157" t="s">
        <v>53</v>
      </c>
      <c r="D15" s="118"/>
      <c r="E15" s="213">
        <f>IFERROR(AA15/W5/12,0)</f>
        <v>0</v>
      </c>
      <c r="F15" s="214"/>
      <c r="G15" s="215">
        <f>IFERROR($AA$15/$W$5/12,0)</f>
        <v>0</v>
      </c>
      <c r="H15" s="216"/>
      <c r="I15" s="213">
        <f>IFERROR($AA$15/$W$5/12,0)</f>
        <v>0</v>
      </c>
      <c r="J15" s="214"/>
      <c r="K15" s="215">
        <f>IFERROR($AA$15/$W$5/12,0)</f>
        <v>0</v>
      </c>
      <c r="L15" s="216"/>
      <c r="M15" s="213">
        <f>IFERROR($AA$15/$W$5/12,0)</f>
        <v>0</v>
      </c>
      <c r="N15" s="214"/>
      <c r="O15" s="220">
        <f>IFERROR($AA$15/$W$5/12,0)</f>
        <v>0</v>
      </c>
      <c r="P15" s="203"/>
      <c r="Q15" s="135"/>
      <c r="R15" s="515" t="s">
        <v>168</v>
      </c>
      <c r="S15" s="515"/>
      <c r="T15" s="515"/>
      <c r="U15" s="515"/>
      <c r="V15" s="515"/>
      <c r="W15" s="515"/>
      <c r="X15" s="515"/>
      <c r="Y15" s="515"/>
      <c r="Z15" s="515"/>
      <c r="AA15" s="179">
        <f>'Factory Input Fields'!C29</f>
        <v>0</v>
      </c>
    </row>
    <row r="16" spans="1:50" ht="64.150000000000006" customHeight="1" thickBot="1" x14ac:dyDescent="0.35">
      <c r="A16" s="112"/>
      <c r="B16" s="481"/>
      <c r="C16" s="302" t="s">
        <v>54</v>
      </c>
      <c r="D16" s="118"/>
      <c r="E16" s="213">
        <f>IFERROR(AA16/W5/12,0)</f>
        <v>0</v>
      </c>
      <c r="F16" s="214"/>
      <c r="G16" s="215">
        <f>IFERROR($AA$16/$W$5/12,0)</f>
        <v>0</v>
      </c>
      <c r="H16" s="216"/>
      <c r="I16" s="213">
        <f>IFERROR($AA$16/$W$5/12,0)</f>
        <v>0</v>
      </c>
      <c r="J16" s="214"/>
      <c r="K16" s="215">
        <f>IFERROR($AA$16/$W$5/12,0)</f>
        <v>0</v>
      </c>
      <c r="L16" s="216"/>
      <c r="M16" s="213">
        <f>IFERROR($AA$16/$W$5/12,0)</f>
        <v>0</v>
      </c>
      <c r="N16" s="214"/>
      <c r="O16" s="220">
        <f>IFERROR($AA$16/$W$5/12,0)</f>
        <v>0</v>
      </c>
      <c r="P16" s="203"/>
      <c r="Q16" s="135"/>
      <c r="R16" s="515" t="s">
        <v>173</v>
      </c>
      <c r="S16" s="515"/>
      <c r="T16" s="515"/>
      <c r="U16" s="515"/>
      <c r="V16" s="515"/>
      <c r="W16" s="515"/>
      <c r="X16" s="515"/>
      <c r="Y16" s="515"/>
      <c r="Z16" s="515"/>
      <c r="AA16" s="179">
        <f>'Factory Input Fields'!C30</f>
        <v>0</v>
      </c>
    </row>
    <row r="17" spans="1:27" ht="64.150000000000006" customHeight="1" thickBot="1" x14ac:dyDescent="0.35">
      <c r="A17" s="112"/>
      <c r="B17" s="481"/>
      <c r="C17" s="158" t="s">
        <v>33</v>
      </c>
      <c r="D17" s="118"/>
      <c r="E17" s="247">
        <f>($AA$17*(12*E13))/12</f>
        <v>1626.8210980791221</v>
      </c>
      <c r="F17" s="248"/>
      <c r="G17" s="241">
        <f>($AA$17*(12*G13))/12</f>
        <v>1536.820832051699</v>
      </c>
      <c r="H17" s="242"/>
      <c r="I17" s="247">
        <f>($AA$17*(12*I13))/12</f>
        <v>1451.0959058549536</v>
      </c>
      <c r="J17" s="248"/>
      <c r="K17" s="241">
        <f>($AA$17*(12*K13))/12</f>
        <v>1369.4281899056875</v>
      </c>
      <c r="L17" s="242"/>
      <c r="M17" s="247">
        <f>($AA$17*(12*M13))/12</f>
        <v>1291.5190144669066</v>
      </c>
      <c r="N17" s="248"/>
      <c r="O17" s="249">
        <f>($AA$17*(12*O13))/12</f>
        <v>1217.6100000000001</v>
      </c>
      <c r="P17" s="250"/>
      <c r="Q17" s="135"/>
      <c r="R17" s="526" t="s">
        <v>164</v>
      </c>
      <c r="S17" s="527"/>
      <c r="T17" s="527"/>
      <c r="U17" s="527"/>
      <c r="V17" s="527"/>
      <c r="W17" s="527"/>
      <c r="X17" s="527"/>
      <c r="Y17" s="527"/>
      <c r="Z17" s="528"/>
      <c r="AA17" s="180">
        <f>'Factory Input Fields'!C31</f>
        <v>8.3000000000000004E-2</v>
      </c>
    </row>
    <row r="18" spans="1:27" ht="64.150000000000006" customHeight="1" thickBot="1" x14ac:dyDescent="0.35">
      <c r="A18" s="112"/>
      <c r="B18" s="481"/>
      <c r="C18" s="159" t="s">
        <v>35</v>
      </c>
      <c r="D18" s="118"/>
      <c r="E18" s="247">
        <f>IFERROR($AA$18/$W$5,0)</f>
        <v>0</v>
      </c>
      <c r="F18" s="248"/>
      <c r="G18" s="241">
        <f>IFERROR($AA$18/$W$5,0)</f>
        <v>0</v>
      </c>
      <c r="H18" s="242"/>
      <c r="I18" s="247">
        <f>IFERROR($AA$18/$W$5,0)</f>
        <v>0</v>
      </c>
      <c r="J18" s="248"/>
      <c r="K18" s="241">
        <f>IFERROR($AA$18/$W$5,0)</f>
        <v>0</v>
      </c>
      <c r="L18" s="242"/>
      <c r="M18" s="247">
        <f>IFERROR($AA$18/$W$5,0)</f>
        <v>0</v>
      </c>
      <c r="N18" s="248"/>
      <c r="O18" s="249">
        <f>IFERROR($AA$18/$W$5,0)</f>
        <v>0</v>
      </c>
      <c r="P18" s="250"/>
      <c r="Q18" s="115"/>
      <c r="R18" s="415" t="s">
        <v>170</v>
      </c>
      <c r="S18" s="415"/>
      <c r="T18" s="415"/>
      <c r="U18" s="415"/>
      <c r="V18" s="415"/>
      <c r="W18" s="415"/>
      <c r="X18" s="415"/>
      <c r="Y18" s="415"/>
      <c r="Z18" s="415"/>
      <c r="AA18" s="179">
        <f>'Factory Input Fields'!C32</f>
        <v>0</v>
      </c>
    </row>
    <row r="19" spans="1:27" ht="64.150000000000006" customHeight="1" thickBot="1" x14ac:dyDescent="0.35">
      <c r="A19" s="112"/>
      <c r="B19" s="481"/>
      <c r="C19" s="159" t="s">
        <v>36</v>
      </c>
      <c r="D19" s="118"/>
      <c r="E19" s="247">
        <f>IFERROR($AA$19/$W$5,0)</f>
        <v>0</v>
      </c>
      <c r="F19" s="248"/>
      <c r="G19" s="241">
        <f>IFERROR($AA$19/$W$5,0)</f>
        <v>0</v>
      </c>
      <c r="H19" s="242"/>
      <c r="I19" s="247">
        <f>IFERROR($AA$19/$W$5,0)</f>
        <v>0</v>
      </c>
      <c r="J19" s="248"/>
      <c r="K19" s="241">
        <f>IFERROR($AA$19/$W$5,0)</f>
        <v>0</v>
      </c>
      <c r="L19" s="242"/>
      <c r="M19" s="247">
        <f>IFERROR($AA$19/$W$5,0)</f>
        <v>0</v>
      </c>
      <c r="N19" s="248"/>
      <c r="O19" s="249">
        <f>IFERROR($AA$19/$W$5,0)</f>
        <v>0</v>
      </c>
      <c r="P19" s="250"/>
      <c r="Q19" s="115"/>
      <c r="R19" s="415" t="s">
        <v>171</v>
      </c>
      <c r="S19" s="415"/>
      <c r="T19" s="415"/>
      <c r="U19" s="415"/>
      <c r="V19" s="415"/>
      <c r="W19" s="415"/>
      <c r="X19" s="415"/>
      <c r="Y19" s="415"/>
      <c r="Z19" s="415"/>
      <c r="AA19" s="179">
        <f>'Factory Input Fields'!C33</f>
        <v>0</v>
      </c>
    </row>
    <row r="20" spans="1:27" ht="64.150000000000006" customHeight="1" thickBot="1" x14ac:dyDescent="0.35">
      <c r="A20" s="112"/>
      <c r="B20" s="481"/>
      <c r="C20" s="159" t="s">
        <v>37</v>
      </c>
      <c r="D20" s="118"/>
      <c r="E20" s="247">
        <f>IFERROR($AA$20/$W$5,0)</f>
        <v>0</v>
      </c>
      <c r="F20" s="248"/>
      <c r="G20" s="241">
        <f>IFERROR($AA$20/$W$5,0)</f>
        <v>0</v>
      </c>
      <c r="H20" s="242"/>
      <c r="I20" s="247">
        <f>IFERROR($AA$20/$W$5,0)</f>
        <v>0</v>
      </c>
      <c r="J20" s="248"/>
      <c r="K20" s="241">
        <f>IFERROR($AA$20/$W$5,0)</f>
        <v>0</v>
      </c>
      <c r="L20" s="242"/>
      <c r="M20" s="247">
        <f>IFERROR($AA$20/$W$5,0)</f>
        <v>0</v>
      </c>
      <c r="N20" s="248"/>
      <c r="O20" s="249">
        <f>IFERROR($AA$20/$W$5,0)</f>
        <v>0</v>
      </c>
      <c r="P20" s="250"/>
      <c r="Q20" s="115"/>
      <c r="R20" s="415" t="s">
        <v>172</v>
      </c>
      <c r="S20" s="415"/>
      <c r="T20" s="415"/>
      <c r="U20" s="415"/>
      <c r="V20" s="415"/>
      <c r="W20" s="415"/>
      <c r="X20" s="415"/>
      <c r="Y20" s="415"/>
      <c r="Z20" s="415"/>
      <c r="AA20" s="179">
        <f>'Factory Input Fields'!C34</f>
        <v>0</v>
      </c>
    </row>
    <row r="21" spans="1:27" ht="64.150000000000006" customHeight="1" thickBot="1" x14ac:dyDescent="0.35">
      <c r="A21" s="112"/>
      <c r="B21" s="481"/>
      <c r="C21" s="157" t="s">
        <v>30</v>
      </c>
      <c r="D21" s="118"/>
      <c r="E21" s="213">
        <f>IFERROR($AA$21/$W$5,0)</f>
        <v>0</v>
      </c>
      <c r="F21" s="214"/>
      <c r="G21" s="215">
        <f>IFERROR($AA$21/$W$5,0)</f>
        <v>0</v>
      </c>
      <c r="H21" s="216"/>
      <c r="I21" s="213">
        <f>IFERROR($AA$21/$W$5,0)</f>
        <v>0</v>
      </c>
      <c r="J21" s="214"/>
      <c r="K21" s="215">
        <f>IFERROR($AA$21/$W$5,0)</f>
        <v>0</v>
      </c>
      <c r="L21" s="216"/>
      <c r="M21" s="213">
        <f>IFERROR($AA$21/$W$5,0)</f>
        <v>0</v>
      </c>
      <c r="N21" s="214"/>
      <c r="O21" s="220">
        <f>IFERROR($AA$21/$W$5,0)</f>
        <v>0</v>
      </c>
      <c r="P21" s="203"/>
      <c r="Q21" s="135"/>
      <c r="R21" s="491" t="s">
        <v>167</v>
      </c>
      <c r="S21" s="491"/>
      <c r="T21" s="491"/>
      <c r="U21" s="491"/>
      <c r="V21" s="491"/>
      <c r="W21" s="491"/>
      <c r="X21" s="491"/>
      <c r="Y21" s="491"/>
      <c r="Z21" s="491"/>
      <c r="AA21" s="179">
        <f>'Factory Input Fields'!C35</f>
        <v>0</v>
      </c>
    </row>
    <row r="22" spans="1:27" s="11" customFormat="1" ht="55.15" customHeight="1" thickBot="1" x14ac:dyDescent="0.25">
      <c r="A22" s="119"/>
      <c r="B22" s="482"/>
      <c r="C22" s="161" t="s">
        <v>6</v>
      </c>
      <c r="D22" s="116"/>
      <c r="E22" s="234">
        <f t="shared" ref="E22:P22" si="2">SUM(E14:E20)</f>
        <v>1628.4877647457888</v>
      </c>
      <c r="F22" s="251">
        <f t="shared" si="2"/>
        <v>0</v>
      </c>
      <c r="G22" s="252">
        <f t="shared" si="2"/>
        <v>1538.4874987183657</v>
      </c>
      <c r="H22" s="253">
        <f t="shared" si="2"/>
        <v>0</v>
      </c>
      <c r="I22" s="234">
        <f t="shared" si="2"/>
        <v>1452.7625725216203</v>
      </c>
      <c r="J22" s="251">
        <f t="shared" si="2"/>
        <v>0</v>
      </c>
      <c r="K22" s="252">
        <f t="shared" si="2"/>
        <v>1371.0948565723543</v>
      </c>
      <c r="L22" s="253">
        <f t="shared" si="2"/>
        <v>0</v>
      </c>
      <c r="M22" s="234">
        <f t="shared" si="2"/>
        <v>1293.1856811335733</v>
      </c>
      <c r="N22" s="251">
        <f t="shared" si="2"/>
        <v>0</v>
      </c>
      <c r="O22" s="254">
        <f t="shared" si="2"/>
        <v>1219.2766666666669</v>
      </c>
      <c r="P22" s="255">
        <f t="shared" si="2"/>
        <v>0</v>
      </c>
      <c r="Q22" s="137"/>
      <c r="R22" s="502"/>
      <c r="S22" s="502"/>
      <c r="T22" s="502"/>
      <c r="U22" s="502"/>
      <c r="V22" s="502"/>
      <c r="W22" s="502"/>
      <c r="X22" s="502"/>
      <c r="Y22" s="502"/>
      <c r="Z22" s="502"/>
      <c r="AA22" s="502"/>
    </row>
    <row r="23" spans="1:27" s="121" customFormat="1" ht="69" customHeight="1" thickBot="1" x14ac:dyDescent="0.35">
      <c r="A23" s="112"/>
      <c r="B23" s="480" t="s">
        <v>50</v>
      </c>
      <c r="C23" s="155" t="s">
        <v>1</v>
      </c>
      <c r="D23" s="118"/>
      <c r="E23" s="239">
        <f>IFERROR($AA$23/$W$5/12,0)</f>
        <v>0</v>
      </c>
      <c r="F23" s="240"/>
      <c r="G23" s="241">
        <f>IFERROR($AA$23/$W$5/12,0)</f>
        <v>0</v>
      </c>
      <c r="H23" s="242"/>
      <c r="I23" s="221">
        <f>IFERROR($AA$23/$W$5/12,0)</f>
        <v>0</v>
      </c>
      <c r="J23" s="222"/>
      <c r="K23" s="241">
        <f>IFERROR($AA$23/$W$5/12,0)</f>
        <v>0</v>
      </c>
      <c r="L23" s="242"/>
      <c r="M23" s="221">
        <f>IFERROR($AA$23/$W$5/12,0)</f>
        <v>0</v>
      </c>
      <c r="N23" s="222"/>
      <c r="O23" s="256">
        <f>IFERROR($AA$23/$W$5/12,0)</f>
        <v>0</v>
      </c>
      <c r="P23" s="257"/>
      <c r="Q23" s="115"/>
      <c r="R23" s="529" t="s">
        <v>166</v>
      </c>
      <c r="S23" s="529"/>
      <c r="T23" s="529"/>
      <c r="U23" s="529"/>
      <c r="V23" s="529"/>
      <c r="W23" s="529"/>
      <c r="X23" s="529"/>
      <c r="Y23" s="529"/>
      <c r="Z23" s="529"/>
      <c r="AA23" s="179">
        <f>'Factory Input Fields'!C37</f>
        <v>0</v>
      </c>
    </row>
    <row r="24" spans="1:27" s="121" customFormat="1" ht="69" customHeight="1" thickBot="1" x14ac:dyDescent="0.35">
      <c r="A24" s="112"/>
      <c r="B24" s="481"/>
      <c r="C24" s="178" t="s">
        <v>180</v>
      </c>
      <c r="D24" s="118"/>
      <c r="E24" s="239">
        <f>IFERROR($AA$24/$W$5/12,0)</f>
        <v>0</v>
      </c>
      <c r="F24" s="240"/>
      <c r="G24" s="241">
        <f>IFERROR($AA$24/$W$5/12,0)</f>
        <v>0</v>
      </c>
      <c r="H24" s="242"/>
      <c r="I24" s="221">
        <f>IFERROR($AA$24/$W$5/12,0)</f>
        <v>0</v>
      </c>
      <c r="J24" s="222"/>
      <c r="K24" s="241">
        <f>IFERROR($AA$24/$W$5/12,0)</f>
        <v>0</v>
      </c>
      <c r="L24" s="242"/>
      <c r="M24" s="221">
        <f>IFERROR($AA$24/$W$5/12,0)</f>
        <v>0</v>
      </c>
      <c r="N24" s="222"/>
      <c r="O24" s="256">
        <f>IFERROR($AA$24/$W$5/12,0)</f>
        <v>0</v>
      </c>
      <c r="P24" s="257"/>
      <c r="Q24" s="115"/>
      <c r="R24" s="529" t="s">
        <v>181</v>
      </c>
      <c r="S24" s="529"/>
      <c r="T24" s="529"/>
      <c r="U24" s="529"/>
      <c r="V24" s="529"/>
      <c r="W24" s="529"/>
      <c r="X24" s="529"/>
      <c r="Y24" s="529"/>
      <c r="Z24" s="529"/>
      <c r="AA24" s="179">
        <f>'Factory Input Fields'!C38</f>
        <v>0</v>
      </c>
    </row>
    <row r="25" spans="1:27" s="121" customFormat="1" ht="69" customHeight="1" thickBot="1" x14ac:dyDescent="0.35">
      <c r="A25" s="112"/>
      <c r="B25" s="481"/>
      <c r="C25" s="157" t="s">
        <v>40</v>
      </c>
      <c r="D25" s="118"/>
      <c r="E25" s="221">
        <f>0.1301*E13</f>
        <v>2549.9930706035393</v>
      </c>
      <c r="F25" s="222"/>
      <c r="G25" s="241">
        <f>0.1301*G13</f>
        <v>2408.9203644569402</v>
      </c>
      <c r="H25" s="242"/>
      <c r="I25" s="221">
        <f>0.1301*I13</f>
        <v>2274.5491247196319</v>
      </c>
      <c r="J25" s="222"/>
      <c r="K25" s="241">
        <f>0.1301*K13</f>
        <v>2146.5374398401191</v>
      </c>
      <c r="L25" s="242"/>
      <c r="M25" s="221">
        <f>0.1301*M13</f>
        <v>2024.4171540017414</v>
      </c>
      <c r="N25" s="222"/>
      <c r="O25" s="256">
        <f>0.1301*O13</f>
        <v>1908.567</v>
      </c>
      <c r="P25" s="257"/>
      <c r="Q25" s="115"/>
      <c r="R25" s="492" t="s">
        <v>56</v>
      </c>
      <c r="S25" s="493"/>
      <c r="T25" s="493"/>
      <c r="U25" s="493"/>
      <c r="V25" s="493"/>
      <c r="W25" s="493"/>
      <c r="X25" s="493"/>
      <c r="Y25" s="493"/>
      <c r="Z25" s="493"/>
      <c r="AA25" s="494"/>
    </row>
    <row r="26" spans="1:27" ht="69" customHeight="1" thickBot="1" x14ac:dyDescent="0.35">
      <c r="A26" s="112"/>
      <c r="B26" s="481"/>
      <c r="C26" s="158" t="s">
        <v>41</v>
      </c>
      <c r="D26" s="118"/>
      <c r="E26" s="221">
        <f t="shared" ref="E26:P26" si="3">0.0475*E13</f>
        <v>931.01207420190724</v>
      </c>
      <c r="F26" s="222">
        <f t="shared" si="3"/>
        <v>0</v>
      </c>
      <c r="G26" s="241">
        <f t="shared" si="3"/>
        <v>879.505897860912</v>
      </c>
      <c r="H26" s="224">
        <f t="shared" si="3"/>
        <v>0</v>
      </c>
      <c r="I26" s="221">
        <f t="shared" si="3"/>
        <v>830.44645214590707</v>
      </c>
      <c r="J26" s="222">
        <f t="shared" si="3"/>
        <v>0</v>
      </c>
      <c r="K26" s="241">
        <f t="shared" si="3"/>
        <v>783.70890386168844</v>
      </c>
      <c r="L26" s="224">
        <f t="shared" si="3"/>
        <v>0</v>
      </c>
      <c r="M26" s="221">
        <f t="shared" si="3"/>
        <v>739.12232755636217</v>
      </c>
      <c r="N26" s="222">
        <f t="shared" si="3"/>
        <v>0</v>
      </c>
      <c r="O26" s="256">
        <f t="shared" si="3"/>
        <v>696.82500000000005</v>
      </c>
      <c r="P26" s="257">
        <f t="shared" si="3"/>
        <v>0</v>
      </c>
      <c r="Q26" s="115"/>
      <c r="R26" s="530" t="s">
        <v>45</v>
      </c>
      <c r="S26" s="531"/>
      <c r="T26" s="531"/>
      <c r="U26" s="531"/>
      <c r="V26" s="531"/>
      <c r="W26" s="531"/>
      <c r="X26" s="531"/>
      <c r="Y26" s="531"/>
      <c r="Z26" s="531"/>
      <c r="AA26" s="532"/>
    </row>
    <row r="27" spans="1:27" ht="51" customHeight="1" thickBot="1" x14ac:dyDescent="0.35">
      <c r="A27" s="112"/>
      <c r="B27" s="482"/>
      <c r="C27" s="136" t="s">
        <v>38</v>
      </c>
      <c r="D27" s="116"/>
      <c r="E27" s="230">
        <f t="shared" ref="E27:P27" si="4">SUM(E23:E26)</f>
        <v>3481.0051448054464</v>
      </c>
      <c r="F27" s="231">
        <f t="shared" si="4"/>
        <v>0</v>
      </c>
      <c r="G27" s="232">
        <f t="shared" si="4"/>
        <v>3288.426262317852</v>
      </c>
      <c r="H27" s="233">
        <f t="shared" si="4"/>
        <v>0</v>
      </c>
      <c r="I27" s="230">
        <f t="shared" si="4"/>
        <v>3104.9955768655391</v>
      </c>
      <c r="J27" s="231">
        <f t="shared" si="4"/>
        <v>0</v>
      </c>
      <c r="K27" s="232">
        <f t="shared" si="4"/>
        <v>2930.2463437018077</v>
      </c>
      <c r="L27" s="233">
        <f t="shared" si="4"/>
        <v>0</v>
      </c>
      <c r="M27" s="230">
        <f t="shared" si="4"/>
        <v>2763.5394815581035</v>
      </c>
      <c r="N27" s="231">
        <f t="shared" si="4"/>
        <v>0</v>
      </c>
      <c r="O27" s="258">
        <f t="shared" si="4"/>
        <v>2605.3919999999998</v>
      </c>
      <c r="P27" s="259">
        <f t="shared" si="4"/>
        <v>0</v>
      </c>
      <c r="Q27" s="138"/>
      <c r="R27" s="495"/>
      <c r="S27" s="496"/>
      <c r="T27" s="496"/>
      <c r="U27" s="496"/>
      <c r="V27" s="496"/>
      <c r="W27" s="496"/>
      <c r="X27" s="496"/>
      <c r="Y27" s="496"/>
      <c r="Z27" s="496"/>
      <c r="AA27" s="497"/>
    </row>
    <row r="28" spans="1:27" ht="68.650000000000006" customHeight="1" x14ac:dyDescent="0.3">
      <c r="A28" s="112"/>
      <c r="B28" s="483" t="s">
        <v>174</v>
      </c>
      <c r="C28" s="484"/>
      <c r="D28" s="123"/>
      <c r="E28" s="260">
        <f t="shared" ref="E28:P28" si="5">E27+E22+E13</f>
        <v>24709.747103275597</v>
      </c>
      <c r="F28" s="261">
        <f t="shared" si="5"/>
        <v>0</v>
      </c>
      <c r="G28" s="262">
        <f t="shared" si="5"/>
        <v>23342.827400213311</v>
      </c>
      <c r="H28" s="263">
        <f t="shared" si="5"/>
        <v>0</v>
      </c>
      <c r="I28" s="260">
        <f t="shared" si="5"/>
        <v>22040.841352458887</v>
      </c>
      <c r="J28" s="261">
        <f t="shared" si="5"/>
        <v>0</v>
      </c>
      <c r="K28" s="262">
        <f t="shared" si="5"/>
        <v>20800.476018414971</v>
      </c>
      <c r="L28" s="263">
        <f t="shared" si="5"/>
        <v>0</v>
      </c>
      <c r="M28" s="260">
        <f t="shared" si="5"/>
        <v>19617.195216509826</v>
      </c>
      <c r="N28" s="261">
        <f t="shared" si="5"/>
        <v>0</v>
      </c>
      <c r="O28" s="264">
        <f t="shared" si="5"/>
        <v>18494.668666666665</v>
      </c>
      <c r="P28" s="263">
        <f t="shared" si="5"/>
        <v>0</v>
      </c>
      <c r="Q28" s="139"/>
      <c r="R28" s="474"/>
      <c r="S28" s="475"/>
      <c r="T28" s="476"/>
      <c r="U28" s="476"/>
      <c r="V28" s="476"/>
      <c r="W28" s="476"/>
      <c r="X28" s="476"/>
      <c r="Y28" s="476"/>
      <c r="Z28" s="476"/>
      <c r="AA28" s="477"/>
    </row>
    <row r="29" spans="1:27" ht="68.650000000000006" customHeight="1" x14ac:dyDescent="0.3">
      <c r="A29" s="112"/>
      <c r="B29" s="483" t="s">
        <v>2</v>
      </c>
      <c r="C29" s="484"/>
      <c r="D29" s="123"/>
      <c r="E29" s="172">
        <f>48*4.33*60-(('Factory Input Fields'!C22/12)*8*60)</f>
        <v>11510.4</v>
      </c>
      <c r="F29" s="173">
        <f>4.33*$S$5*60-('Factory Input Fields'!C22/12*'Factory Input Fields'!C24/6)*60</f>
        <v>0</v>
      </c>
      <c r="G29" s="174">
        <f>E29</f>
        <v>11510.4</v>
      </c>
      <c r="H29" s="175">
        <f>F29</f>
        <v>0</v>
      </c>
      <c r="I29" s="172">
        <f>E29</f>
        <v>11510.4</v>
      </c>
      <c r="J29" s="173">
        <f>F29</f>
        <v>0</v>
      </c>
      <c r="K29" s="174">
        <f>E29</f>
        <v>11510.4</v>
      </c>
      <c r="L29" s="175">
        <f>F29</f>
        <v>0</v>
      </c>
      <c r="M29" s="172">
        <f>E29</f>
        <v>11510.4</v>
      </c>
      <c r="N29" s="173">
        <f>F29</f>
        <v>0</v>
      </c>
      <c r="O29" s="176">
        <f>E29</f>
        <v>11510.4</v>
      </c>
      <c r="P29" s="175">
        <f>F29</f>
        <v>0</v>
      </c>
      <c r="Q29" s="124"/>
      <c r="R29" s="508" t="s">
        <v>182</v>
      </c>
      <c r="S29" s="509"/>
      <c r="T29" s="510"/>
      <c r="U29" s="510"/>
      <c r="V29" s="510"/>
      <c r="W29" s="510"/>
      <c r="X29" s="510"/>
      <c r="Y29" s="510"/>
      <c r="Z29" s="510"/>
      <c r="AA29" s="511"/>
    </row>
    <row r="30" spans="1:27" ht="69.400000000000006" customHeight="1" x14ac:dyDescent="0.3">
      <c r="A30" s="112"/>
      <c r="B30" s="483" t="s">
        <v>175</v>
      </c>
      <c r="C30" s="484"/>
      <c r="D30" s="123"/>
      <c r="E30" s="167">
        <f t="shared" ref="E30:O30" si="6">E28/E29</f>
        <v>2.1467322684941963</v>
      </c>
      <c r="F30" s="168">
        <f>IFERROR(F28/F29,0)</f>
        <v>0</v>
      </c>
      <c r="G30" s="169">
        <f t="shared" ref="G30:K30" si="7">G28/G29</f>
        <v>2.0279770816143063</v>
      </c>
      <c r="H30" s="170">
        <f>IFERROR(H28/H29,0)</f>
        <v>0</v>
      </c>
      <c r="I30" s="167">
        <f t="shared" si="7"/>
        <v>1.9148631978435926</v>
      </c>
      <c r="J30" s="168">
        <f>IFERROR(J28/J29,0)</f>
        <v>0</v>
      </c>
      <c r="K30" s="169">
        <f t="shared" si="7"/>
        <v>1.8071027955948509</v>
      </c>
      <c r="L30" s="170">
        <f>IFERROR(L28/L29,0)</f>
        <v>0</v>
      </c>
      <c r="M30" s="167">
        <f t="shared" si="6"/>
        <v>1.7043017806948348</v>
      </c>
      <c r="N30" s="168">
        <f>IFERROR(N28/N29,0)</f>
        <v>0</v>
      </c>
      <c r="O30" s="171">
        <f t="shared" si="6"/>
        <v>1.6067789709016771</v>
      </c>
      <c r="P30" s="170">
        <f>IFERROR(P28/P29,0)</f>
        <v>0</v>
      </c>
      <c r="Q30" s="140"/>
      <c r="R30" s="420"/>
      <c r="S30" s="421"/>
      <c r="T30" s="422"/>
      <c r="U30" s="422"/>
      <c r="V30" s="422"/>
      <c r="W30" s="422"/>
      <c r="X30" s="422"/>
      <c r="Y30" s="422"/>
      <c r="Z30" s="422"/>
      <c r="AA30" s="423"/>
    </row>
    <row r="31" spans="1:27" ht="69.400000000000006" customHeight="1" x14ac:dyDescent="0.3">
      <c r="A31" s="112"/>
      <c r="B31" s="478" t="s">
        <v>176</v>
      </c>
      <c r="C31" s="479"/>
      <c r="D31" s="123"/>
      <c r="E31" s="418">
        <f>E28+F28</f>
        <v>24709.747103275597</v>
      </c>
      <c r="F31" s="419"/>
      <c r="G31" s="416">
        <f t="shared" ref="G31" si="8">G28+H28</f>
        <v>23342.827400213311</v>
      </c>
      <c r="H31" s="417"/>
      <c r="I31" s="418">
        <f t="shared" ref="I31" si="9">I28+J28</f>
        <v>22040.841352458887</v>
      </c>
      <c r="J31" s="419"/>
      <c r="K31" s="416">
        <f t="shared" ref="K31" si="10">K28+L28</f>
        <v>20800.476018414971</v>
      </c>
      <c r="L31" s="417"/>
      <c r="M31" s="418">
        <f>M28+N28</f>
        <v>19617.195216509826</v>
      </c>
      <c r="N31" s="419"/>
      <c r="O31" s="485">
        <f>O28+P28</f>
        <v>18494.668666666665</v>
      </c>
      <c r="P31" s="417"/>
      <c r="Q31" s="141"/>
      <c r="R31" s="420"/>
      <c r="S31" s="421"/>
      <c r="T31" s="422"/>
      <c r="U31" s="422"/>
      <c r="V31" s="422"/>
      <c r="W31" s="422"/>
      <c r="X31" s="422"/>
      <c r="Y31" s="422"/>
      <c r="Z31" s="422"/>
      <c r="AA31" s="423"/>
    </row>
    <row r="32" spans="1:27" ht="69.400000000000006" customHeight="1" x14ac:dyDescent="0.3">
      <c r="A32" s="112"/>
      <c r="B32" s="478" t="s">
        <v>177</v>
      </c>
      <c r="C32" s="479"/>
      <c r="D32" s="123"/>
      <c r="E32" s="418">
        <f>E29+F29</f>
        <v>11510.4</v>
      </c>
      <c r="F32" s="419"/>
      <c r="G32" s="416">
        <f t="shared" ref="G32" si="11">G29+H29</f>
        <v>11510.4</v>
      </c>
      <c r="H32" s="417"/>
      <c r="I32" s="418">
        <f t="shared" ref="I32" si="12">I29+J29</f>
        <v>11510.4</v>
      </c>
      <c r="J32" s="419"/>
      <c r="K32" s="416">
        <f t="shared" ref="K32" si="13">K29+L29</f>
        <v>11510.4</v>
      </c>
      <c r="L32" s="417"/>
      <c r="M32" s="418">
        <f>M29+N29</f>
        <v>11510.4</v>
      </c>
      <c r="N32" s="419"/>
      <c r="O32" s="485">
        <f>O29+P29</f>
        <v>11510.4</v>
      </c>
      <c r="P32" s="417"/>
      <c r="Q32" s="141"/>
      <c r="R32" s="420"/>
      <c r="S32" s="421"/>
      <c r="T32" s="422"/>
      <c r="U32" s="422"/>
      <c r="V32" s="422"/>
      <c r="W32" s="422"/>
      <c r="X32" s="422"/>
      <c r="Y32" s="422"/>
      <c r="Z32" s="422"/>
      <c r="AA32" s="423"/>
    </row>
    <row r="33" spans="1:27" ht="69.400000000000006" customHeight="1" thickBot="1" x14ac:dyDescent="0.35">
      <c r="A33" s="112"/>
      <c r="B33" s="483" t="s">
        <v>178</v>
      </c>
      <c r="C33" s="484"/>
      <c r="D33" s="123"/>
      <c r="E33" s="438">
        <f>E31/E32</f>
        <v>2.1467322684941963</v>
      </c>
      <c r="F33" s="439"/>
      <c r="G33" s="436">
        <f t="shared" ref="G33" si="14">G31/G32</f>
        <v>2.0279770816143063</v>
      </c>
      <c r="H33" s="437"/>
      <c r="I33" s="438">
        <f t="shared" ref="I33" si="15">I31/I32</f>
        <v>1.9148631978435926</v>
      </c>
      <c r="J33" s="439"/>
      <c r="K33" s="503">
        <f t="shared" ref="K33" si="16">K31/K32</f>
        <v>1.8071027955948509</v>
      </c>
      <c r="L33" s="490"/>
      <c r="M33" s="438">
        <f>M31/M32</f>
        <v>1.7043017806948348</v>
      </c>
      <c r="N33" s="439"/>
      <c r="O33" s="489">
        <f>O31/O32</f>
        <v>1.6067789709016771</v>
      </c>
      <c r="P33" s="490"/>
      <c r="Q33" s="142"/>
      <c r="R33" s="420"/>
      <c r="S33" s="421"/>
      <c r="T33" s="422"/>
      <c r="U33" s="422"/>
      <c r="V33" s="422"/>
      <c r="W33" s="422"/>
      <c r="X33" s="422"/>
      <c r="Y33" s="422"/>
      <c r="Z33" s="422"/>
      <c r="AA33" s="423"/>
    </row>
    <row r="34" spans="1:27" ht="85.9" customHeight="1" thickBot="1" x14ac:dyDescent="0.35">
      <c r="A34" s="112"/>
      <c r="B34" s="487" t="s">
        <v>3</v>
      </c>
      <c r="C34" s="488"/>
      <c r="D34" s="128"/>
      <c r="E34" s="498">
        <f>'Factory Input Fields'!D17</f>
        <v>0.03</v>
      </c>
      <c r="F34" s="499"/>
      <c r="G34" s="434">
        <f>'Factory Input Fields'!E17</f>
        <v>0.25</v>
      </c>
      <c r="H34" s="435"/>
      <c r="I34" s="434">
        <f>'Factory Input Fields'!F17</f>
        <v>0.19</v>
      </c>
      <c r="J34" s="435"/>
      <c r="K34" s="434">
        <f>'Factory Input Fields'!G17</f>
        <v>0.21</v>
      </c>
      <c r="L34" s="435"/>
      <c r="M34" s="498">
        <f>'Factory Input Fields'!H17</f>
        <v>0.13</v>
      </c>
      <c r="N34" s="499"/>
      <c r="O34" s="500">
        <f>'Factory Input Fields'!I17</f>
        <v>0.19</v>
      </c>
      <c r="P34" s="501"/>
      <c r="Q34" s="143"/>
      <c r="R34" s="129">
        <f>SUM(E34:P34)</f>
        <v>1</v>
      </c>
      <c r="S34" s="545" t="s">
        <v>165</v>
      </c>
      <c r="T34" s="450"/>
      <c r="U34" s="450"/>
      <c r="V34" s="450"/>
      <c r="W34" s="450"/>
      <c r="X34" s="450"/>
      <c r="Y34" s="450"/>
      <c r="Z34" s="450"/>
      <c r="AA34" s="451"/>
    </row>
    <row r="35" spans="1:27" ht="52.9" customHeight="1" thickBot="1" x14ac:dyDescent="0.35">
      <c r="A35" s="112"/>
      <c r="B35" s="130"/>
      <c r="C35" s="131"/>
      <c r="D35" s="131"/>
      <c r="E35" s="132"/>
      <c r="F35" s="132"/>
      <c r="G35" s="132"/>
      <c r="H35" s="132"/>
      <c r="I35" s="132"/>
      <c r="J35" s="132"/>
      <c r="K35" s="132"/>
      <c r="L35" s="132"/>
      <c r="M35" s="132"/>
      <c r="N35" s="132"/>
      <c r="O35" s="132"/>
      <c r="P35" s="132"/>
      <c r="Q35" s="132"/>
      <c r="R35" s="132"/>
      <c r="S35" s="133"/>
      <c r="T35" s="133"/>
      <c r="U35" s="133"/>
      <c r="V35" s="133"/>
      <c r="W35" s="133"/>
      <c r="X35" s="133"/>
      <c r="Y35" s="133"/>
      <c r="Z35" s="133"/>
    </row>
    <row r="36" spans="1:27" ht="71.45" customHeight="1" thickBot="1" x14ac:dyDescent="0.35">
      <c r="B36" s="411" t="s">
        <v>160</v>
      </c>
      <c r="C36" s="412"/>
      <c r="D36" s="2"/>
      <c r="E36" s="430">
        <f>E34*E31+G34*G31+I34*I31+K34*K31+M34*M31+O34*O31</f>
        <v>21197.08150879887</v>
      </c>
      <c r="F36" s="431"/>
      <c r="M36" s="51"/>
    </row>
    <row r="37" spans="1:27" ht="71.45" customHeight="1" thickBot="1" x14ac:dyDescent="0.35">
      <c r="B37" s="411" t="s">
        <v>108</v>
      </c>
      <c r="C37" s="412"/>
      <c r="D37" s="2"/>
      <c r="E37" s="432">
        <f>E32</f>
        <v>11510.4</v>
      </c>
      <c r="F37" s="433"/>
      <c r="M37" s="51"/>
    </row>
    <row r="38" spans="1:27" ht="71.45" customHeight="1" thickBot="1" x14ac:dyDescent="0.35">
      <c r="B38" s="411" t="s">
        <v>159</v>
      </c>
      <c r="C38" s="412"/>
      <c r="D38" s="2"/>
      <c r="E38" s="428">
        <f>E36/E37</f>
        <v>1.8415590690852508</v>
      </c>
      <c r="F38" s="429"/>
      <c r="M38" s="51"/>
      <c r="N38" s="51"/>
      <c r="O38" s="51"/>
      <c r="P38" s="51"/>
      <c r="Q38" s="134"/>
      <c r="R38" s="51"/>
      <c r="S38" s="51"/>
      <c r="T38" s="51"/>
      <c r="U38" s="51"/>
      <c r="V38" s="51"/>
    </row>
    <row r="39" spans="1:27" ht="71.45" customHeight="1" thickBot="1" x14ac:dyDescent="0.35">
      <c r="B39" s="411" t="s">
        <v>161</v>
      </c>
      <c r="C39" s="412"/>
      <c r="D39" s="2"/>
      <c r="E39" s="413">
        <f>E38/B5</f>
        <v>2.339378898736345E-2</v>
      </c>
      <c r="F39" s="414"/>
    </row>
    <row r="40" spans="1:27" ht="28.15" customHeight="1" x14ac:dyDescent="0.3">
      <c r="B40" s="54"/>
      <c r="C40" s="54"/>
      <c r="D40" s="1"/>
      <c r="E40" s="52"/>
      <c r="F40" s="53"/>
    </row>
    <row r="41" spans="1:27" ht="71.45" customHeight="1" x14ac:dyDescent="0.3"/>
  </sheetData>
  <sheetProtection algorithmName="SHA-512" hashValue="lAX+RKqBcfclwRbLgH6/trbbgXSaTO7AtPge1urwda2TI/Nu/25l5aegtLLYrBrtWvUGLhRTOrdkQIl5XdB3eQ==" saltValue="eUxlKclAVB1GWlyamfpLeg==" spinCount="100000" sheet="1" objects="1" scenarios="1"/>
  <mergeCells count="85">
    <mergeCell ref="O8:P8"/>
    <mergeCell ref="R8:AA9"/>
    <mergeCell ref="E37:F37"/>
    <mergeCell ref="E38:F38"/>
    <mergeCell ref="W4:Y4"/>
    <mergeCell ref="R18:Z18"/>
    <mergeCell ref="R19:Z19"/>
    <mergeCell ref="R20:Z20"/>
    <mergeCell ref="R25:AA25"/>
    <mergeCell ref="R30:AA30"/>
    <mergeCell ref="O31:P31"/>
    <mergeCell ref="R31:AA31"/>
    <mergeCell ref="M34:N34"/>
    <mergeCell ref="O34:P34"/>
    <mergeCell ref="S34:AA34"/>
    <mergeCell ref="O32:P32"/>
    <mergeCell ref="B5:C5"/>
    <mergeCell ref="E5:F5"/>
    <mergeCell ref="S5:U5"/>
    <mergeCell ref="W5:Y5"/>
    <mergeCell ref="B4:C4"/>
    <mergeCell ref="E4:F4"/>
    <mergeCell ref="S4:U4"/>
    <mergeCell ref="G5:L5"/>
    <mergeCell ref="G4:L4"/>
    <mergeCell ref="B8:C9"/>
    <mergeCell ref="E8:F8"/>
    <mergeCell ref="G8:H8"/>
    <mergeCell ref="I8:J8"/>
    <mergeCell ref="M8:N8"/>
    <mergeCell ref="K8:L8"/>
    <mergeCell ref="B10:B13"/>
    <mergeCell ref="R10:AA10"/>
    <mergeCell ref="R11:AA11"/>
    <mergeCell ref="R12:AA12"/>
    <mergeCell ref="R13:AA13"/>
    <mergeCell ref="R21:Z21"/>
    <mergeCell ref="R17:Z17"/>
    <mergeCell ref="R14:AA14"/>
    <mergeCell ref="R15:Z15"/>
    <mergeCell ref="R16:Z16"/>
    <mergeCell ref="R22:AA22"/>
    <mergeCell ref="B14:B22"/>
    <mergeCell ref="M31:N31"/>
    <mergeCell ref="B23:B27"/>
    <mergeCell ref="R26:AA26"/>
    <mergeCell ref="R27:AA27"/>
    <mergeCell ref="R28:AA28"/>
    <mergeCell ref="B29:C29"/>
    <mergeCell ref="R29:AA29"/>
    <mergeCell ref="R23:Z23"/>
    <mergeCell ref="B28:C28"/>
    <mergeCell ref="B30:C30"/>
    <mergeCell ref="B31:C31"/>
    <mergeCell ref="G31:H31"/>
    <mergeCell ref="I31:J31"/>
    <mergeCell ref="E31:F31"/>
    <mergeCell ref="R24:Z24"/>
    <mergeCell ref="E33:F33"/>
    <mergeCell ref="R32:AA32"/>
    <mergeCell ref="M33:N33"/>
    <mergeCell ref="O33:P33"/>
    <mergeCell ref="R33:AA33"/>
    <mergeCell ref="M32:N32"/>
    <mergeCell ref="B37:C37"/>
    <mergeCell ref="B38:C38"/>
    <mergeCell ref="E36:F36"/>
    <mergeCell ref="B39:C39"/>
    <mergeCell ref="E39:F39"/>
    <mergeCell ref="K34:L34"/>
    <mergeCell ref="K31:L31"/>
    <mergeCell ref="K32:L32"/>
    <mergeCell ref="K33:L33"/>
    <mergeCell ref="B36:C36"/>
    <mergeCell ref="B32:C32"/>
    <mergeCell ref="G32:H32"/>
    <mergeCell ref="I32:J32"/>
    <mergeCell ref="E32:F32"/>
    <mergeCell ref="B34:C34"/>
    <mergeCell ref="G34:H34"/>
    <mergeCell ref="I34:J34"/>
    <mergeCell ref="E34:F34"/>
    <mergeCell ref="B33:C33"/>
    <mergeCell ref="G33:H33"/>
    <mergeCell ref="I33:J33"/>
  </mergeCells>
  <conditionalFormatting sqref="R34">
    <cfRule type="cellIs" dxfId="0" priority="16" operator="notEqual">
      <formula>1</formula>
    </cfRule>
  </conditionalFormatting>
  <pageMargins left="0.25" right="0.25" top="0.25" bottom="0.25" header="0.3" footer="0.3"/>
  <pageSetup paperSize="9" scale="17" orientation="landscape"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Macro21">
                <anchor moveWithCells="1">
                  <from>
                    <xdr:col>12</xdr:col>
                    <xdr:colOff>533400</xdr:colOff>
                    <xdr:row>3</xdr:row>
                    <xdr:rowOff>219075</xdr:rowOff>
                  </from>
                  <to>
                    <xdr:col>17</xdr:col>
                    <xdr:colOff>723900</xdr:colOff>
                    <xdr:row>4</xdr:row>
                    <xdr:rowOff>1019175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Factory Input Fields</vt:lpstr>
      <vt:lpstr>Product Style Costing</vt:lpstr>
      <vt:lpstr>Haryana LMW</vt:lpstr>
      <vt:lpstr>Haryana Target Wage</vt:lpstr>
      <vt:lpstr>'Haryana LMW'!Print_Area</vt:lpstr>
      <vt:lpstr>'Haryana Target Wage'!Print_Area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 Oosterom</dc:creator>
  <cp:lastModifiedBy>Koen Oosterom</cp:lastModifiedBy>
  <cp:lastPrinted>2018-11-27T07:27:44Z</cp:lastPrinted>
  <dcterms:created xsi:type="dcterms:W3CDTF">2018-11-05T12:32:05Z</dcterms:created>
  <dcterms:modified xsi:type="dcterms:W3CDTF">2020-11-15T10:39:43Z</dcterms:modified>
</cp:coreProperties>
</file>