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sterom.HQ\Documents\Labour Minute Costing\Final Tools\revised again\"/>
    </mc:Choice>
  </mc:AlternateContent>
  <xr:revisionPtr revIDLastSave="0" documentId="13_ncr:1_{F3C9C513-5A83-43D1-9A69-736946A98219}" xr6:coauthVersionLast="45" xr6:coauthVersionMax="45" xr10:uidLastSave="{00000000-0000-0000-0000-000000000000}"/>
  <bookViews>
    <workbookView xWindow="-120" yWindow="-120" windowWidth="29040" windowHeight="15840" xr2:uid="{A1DBB64E-23DE-4FA3-80F2-2B13069D2789}"/>
  </bookViews>
  <sheets>
    <sheet name="Factory Input Fields" sheetId="9" r:id="rId1"/>
    <sheet name="Product Style Costing" sheetId="11" r:id="rId2"/>
    <sheet name="Labour Minute Value Indonesia" sheetId="2" r:id="rId3"/>
    <sheet name="COVID" sheetId="10" r:id="rId4"/>
    <sheet name="Pay roll tax info" sheetId="7" r:id="rId5"/>
  </sheets>
  <definedNames>
    <definedName name="_xlnm.Print_Area" localSheetId="2">'Labour Minute Value Indonesia'!$A$1:$Q$42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1" l="1"/>
  <c r="E29" i="11"/>
  <c r="E25" i="11"/>
  <c r="C19" i="9" l="1"/>
  <c r="C20" i="9" s="1"/>
  <c r="E35" i="2" l="1"/>
  <c r="E22" i="10"/>
  <c r="F16" i="10"/>
  <c r="H16" i="10" s="1"/>
  <c r="I16" i="10" s="1"/>
  <c r="F15" i="10"/>
  <c r="G16" i="10"/>
  <c r="G15" i="10"/>
  <c r="F9" i="10"/>
  <c r="H9" i="10" s="1"/>
  <c r="I9" i="10" s="1"/>
  <c r="D50" i="10"/>
  <c r="D49" i="10"/>
  <c r="E47" i="10"/>
  <c r="E46" i="10"/>
  <c r="E45" i="10"/>
  <c r="E38" i="10"/>
  <c r="E37" i="10"/>
  <c r="E36" i="10"/>
  <c r="F34" i="10"/>
  <c r="E33" i="10"/>
  <c r="E35" i="10" s="1"/>
  <c r="E32" i="10"/>
  <c r="F22" i="10"/>
  <c r="H17" i="10"/>
  <c r="I17" i="10" s="1"/>
  <c r="H14" i="10"/>
  <c r="I14" i="10" s="1"/>
  <c r="H13" i="10"/>
  <c r="I13" i="10" s="1"/>
  <c r="H11" i="10"/>
  <c r="I11" i="10" s="1"/>
  <c r="H10" i="10"/>
  <c r="I10" i="10" s="1"/>
  <c r="H15" i="10" l="1"/>
  <c r="I15" i="10" s="1"/>
  <c r="G22" i="10"/>
  <c r="H22" i="10" s="1"/>
  <c r="I22" i="10" s="1"/>
  <c r="F35" i="10"/>
  <c r="E39" i="10"/>
  <c r="I18" i="10"/>
  <c r="H18" i="10"/>
  <c r="H23" i="10" s="1"/>
  <c r="I23" i="10" s="1"/>
  <c r="L8" i="2"/>
  <c r="L7" i="2"/>
  <c r="L6" i="2"/>
  <c r="L5" i="2"/>
  <c r="H24" i="9"/>
  <c r="F35" i="2" l="1"/>
  <c r="C26" i="9"/>
  <c r="B49" i="9"/>
  <c r="B48" i="9"/>
  <c r="D56" i="9" l="1"/>
  <c r="D57" i="9"/>
  <c r="Q32" i="2"/>
  <c r="Q31" i="2"/>
  <c r="Q30" i="2"/>
  <c r="Q26" i="2"/>
  <c r="Q25" i="2"/>
  <c r="Q24" i="2"/>
  <c r="Q23" i="2"/>
  <c r="Q22" i="2"/>
  <c r="Q21" i="2"/>
  <c r="Q20" i="2"/>
  <c r="Q19" i="2"/>
  <c r="Q18" i="2"/>
  <c r="Q17" i="2"/>
  <c r="N5" i="2"/>
  <c r="H8" i="2"/>
  <c r="E8" i="2"/>
  <c r="H35" i="2" l="1"/>
  <c r="I15" i="9"/>
  <c r="B8" i="2"/>
  <c r="C27" i="9" l="1"/>
  <c r="E31" i="2"/>
  <c r="H31" i="2"/>
  <c r="E26" i="2"/>
  <c r="E23" i="2"/>
  <c r="E21" i="2"/>
  <c r="H22" i="2"/>
  <c r="E22" i="2"/>
  <c r="H20" i="2"/>
  <c r="H26" i="2"/>
  <c r="H23" i="2"/>
  <c r="H21" i="2"/>
  <c r="E20" i="2"/>
  <c r="H24" i="2"/>
  <c r="E24" i="2"/>
  <c r="I35" i="2"/>
  <c r="H19" i="2"/>
  <c r="E56" i="9" l="1"/>
  <c r="E44" i="10" s="1"/>
  <c r="J23" i="10"/>
  <c r="H27" i="10" s="1"/>
  <c r="J22" i="10"/>
  <c r="E27" i="10" s="1"/>
  <c r="E57" i="9"/>
  <c r="H67" i="9" l="1"/>
  <c r="H16" i="11" s="1"/>
  <c r="E34" i="11" s="1"/>
  <c r="F44" i="10"/>
  <c r="H68" i="9"/>
  <c r="H17" i="11" s="1"/>
  <c r="H13" i="2"/>
  <c r="H14" i="2" s="1"/>
  <c r="I15" i="2" s="1"/>
  <c r="H30" i="2"/>
  <c r="H32" i="2"/>
  <c r="H25" i="2"/>
  <c r="H18" i="2"/>
  <c r="H17" i="2"/>
  <c r="E13" i="2"/>
  <c r="E32" i="2"/>
  <c r="E30" i="2"/>
  <c r="E25" i="2"/>
  <c r="E19" i="2"/>
  <c r="E18" i="2"/>
  <c r="E17" i="2"/>
  <c r="B67" i="9"/>
  <c r="B16" i="11" s="1"/>
  <c r="E39" i="2"/>
  <c r="B68" i="9"/>
  <c r="B17" i="11" s="1"/>
  <c r="H39" i="2"/>
  <c r="C16" i="7"/>
  <c r="C6" i="7"/>
  <c r="C11" i="7"/>
  <c r="C18" i="7" l="1"/>
  <c r="C20" i="7" s="1"/>
  <c r="C17" i="7"/>
  <c r="I16" i="2"/>
  <c r="I29" i="2" s="1"/>
  <c r="I33" i="2" s="1"/>
  <c r="I34" i="2" s="1"/>
  <c r="I36" i="2" s="1"/>
  <c r="I37" i="2" s="1"/>
  <c r="H16" i="2"/>
  <c r="H29" i="2" s="1"/>
  <c r="C19" i="7"/>
  <c r="E14" i="2"/>
  <c r="F15" i="2" s="1"/>
  <c r="F16" i="2" s="1"/>
  <c r="F29" i="2" s="1"/>
  <c r="F33" i="2" s="1"/>
  <c r="F34" i="2" s="1"/>
  <c r="F36" i="2" s="1"/>
  <c r="F37" i="2" s="1"/>
  <c r="F48" i="9"/>
  <c r="F49" i="9" s="1"/>
  <c r="H27" i="2" l="1"/>
  <c r="H33" i="2"/>
  <c r="E16" i="2"/>
  <c r="E29" i="2" s="1"/>
  <c r="E27" i="2"/>
  <c r="H34" i="2" l="1"/>
  <c r="H38" i="2" s="1"/>
  <c r="H40" i="2" s="1"/>
  <c r="H41" i="2" s="1"/>
  <c r="E33" i="2"/>
  <c r="E34" i="2" s="1"/>
  <c r="E49" i="9"/>
  <c r="G49" i="9" s="1"/>
  <c r="H49" i="9" s="1"/>
  <c r="E68" i="9" s="1"/>
  <c r="E17" i="11" s="1"/>
  <c r="F31" i="11" s="1"/>
  <c r="H36" i="2"/>
  <c r="H37" i="2" s="1"/>
  <c r="E38" i="2" l="1"/>
  <c r="E36" i="2"/>
  <c r="E37" i="2" s="1"/>
  <c r="E48" i="9" l="1"/>
  <c r="E40" i="2"/>
  <c r="E41" i="2" s="1"/>
  <c r="G48" i="9" l="1"/>
  <c r="H48" i="9" s="1"/>
  <c r="I49" i="9" s="1"/>
  <c r="E67" i="9" l="1"/>
  <c r="E16" i="11" s="1"/>
  <c r="E31" i="11" s="1"/>
  <c r="J49" i="9"/>
  <c r="D53" i="9"/>
  <c r="E53" i="9" s="1"/>
  <c r="C55" i="9"/>
  <c r="C58" i="9" s="1"/>
  <c r="D54" i="9"/>
  <c r="E41" i="10"/>
  <c r="F41" i="10"/>
  <c r="C60" i="9" l="1"/>
  <c r="E26" i="10" s="1"/>
  <c r="G27" i="10" s="1"/>
  <c r="I27" i="10" s="1"/>
  <c r="G68" i="9"/>
  <c r="G17" i="11" s="1"/>
  <c r="I17" i="11" s="1"/>
  <c r="E54" i="9"/>
  <c r="E55" i="9" s="1"/>
  <c r="E58" i="9" s="1"/>
  <c r="D55" i="9"/>
  <c r="D58" i="9" s="1"/>
  <c r="G67" i="9"/>
  <c r="C61" i="9"/>
  <c r="F26" i="10" s="1"/>
  <c r="I67" i="9" l="1"/>
  <c r="G16" i="11"/>
  <c r="I16" i="11" s="1"/>
  <c r="J17" i="11" s="1"/>
  <c r="F27" i="10"/>
  <c r="D41" i="10"/>
  <c r="E66" i="9"/>
  <c r="F67" i="9"/>
  <c r="D42" i="10"/>
  <c r="F66" i="9"/>
  <c r="I68" i="9"/>
  <c r="J68" i="9" s="1"/>
  <c r="F68" i="9"/>
  <c r="F15" i="11" l="1"/>
  <c r="D32" i="11" s="1"/>
  <c r="E15" i="11"/>
  <c r="D31" i="11" s="1"/>
  <c r="E42" i="10"/>
  <c r="E43" i="10" s="1"/>
  <c r="E48" i="10" s="1"/>
  <c r="E49" i="10" s="1"/>
  <c r="F16" i="11"/>
  <c r="E32" i="11" s="1"/>
  <c r="E33" i="11" s="1"/>
  <c r="E38" i="11" s="1"/>
  <c r="F17" i="11"/>
  <c r="F32" i="11" s="1"/>
  <c r="F33" i="11" s="1"/>
  <c r="F38" i="11" s="1"/>
  <c r="F42" i="10"/>
  <c r="F43" i="10" s="1"/>
  <c r="F48" i="10" s="1"/>
  <c r="F49" i="10" s="1"/>
  <c r="F40" i="11" l="1"/>
  <c r="F39" i="11"/>
  <c r="E40" i="11"/>
  <c r="E39" i="11"/>
  <c r="E50" i="10"/>
  <c r="G48" i="10"/>
  <c r="F50" i="10"/>
  <c r="F51" i="10" s="1"/>
  <c r="E51" i="10"/>
  <c r="F41" i="11" l="1"/>
  <c r="E41" i="11"/>
  <c r="G52" i="10"/>
  <c r="G51" i="10"/>
  <c r="F42" i="11" l="1"/>
  <c r="F4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Hohenegger</author>
  </authors>
  <commentList>
    <comment ref="K5" authorId="0" shapeId="0" xr:uid="{ED8413A4-B4E8-7E44-AF81-D8F098C43906}">
      <text>
        <r>
          <rPr>
            <b/>
            <sz val="16"/>
            <color rgb="FF000000"/>
            <rFont val="Tahoma"/>
            <family val="2"/>
          </rPr>
          <t xml:space="preserve">Maximum OT / week is 3 hours per day or 14 hours per week
</t>
        </r>
        <r>
          <rPr>
            <b/>
            <sz val="16"/>
            <color rgb="FF000000"/>
            <rFont val="Tahoma"/>
            <family val="2"/>
          </rPr>
          <t xml:space="preserve">
</t>
        </r>
        <r>
          <rPr>
            <b/>
            <sz val="16"/>
            <color rgb="FF000000"/>
            <rFont val="Tahoma"/>
            <family val="2"/>
          </rPr>
          <t>1st OT hour 50% / 2nd OT hour onwards 100%</t>
        </r>
      </text>
    </comment>
    <comment ref="K6" authorId="0" shapeId="0" xr:uid="{55118599-DA57-FA46-95F2-AD8A1D0591F3}">
      <text>
        <r>
          <rPr>
            <b/>
            <sz val="14"/>
            <color rgb="FF000000"/>
            <rFont val="Tahoma"/>
            <family val="2"/>
          </rPr>
          <t xml:space="preserve">Maximum OT / week is 3 hours per day or 14 hours per week
</t>
        </r>
        <r>
          <rPr>
            <b/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000000"/>
            <rFont val="Tahoma"/>
            <family val="2"/>
          </rPr>
          <t>1st OT hour 50% / 2nd OT hour onwards 100%</t>
        </r>
      </text>
    </comment>
  </commentList>
</comments>
</file>

<file path=xl/sharedStrings.xml><?xml version="1.0" encoding="utf-8"?>
<sst xmlns="http://schemas.openxmlformats.org/spreadsheetml/2006/main" count="383" uniqueCount="316">
  <si>
    <t>SubTOTAL 2</t>
  </si>
  <si>
    <t>3)</t>
  </si>
  <si>
    <t>4)</t>
  </si>
  <si>
    <t>5)</t>
  </si>
  <si>
    <t>6)</t>
  </si>
  <si>
    <t>7)</t>
  </si>
  <si>
    <t>8)</t>
  </si>
  <si>
    <t>9)</t>
  </si>
  <si>
    <t>11)</t>
  </si>
  <si>
    <t>Step</t>
  </si>
  <si>
    <t>12)</t>
  </si>
  <si>
    <t>13)</t>
  </si>
  <si>
    <t>14)</t>
  </si>
  <si>
    <t>The yellow fields in the file are your input fields, where you should insert the actual information based on your factory</t>
  </si>
  <si>
    <t>16)</t>
  </si>
  <si>
    <t>SubTOTAL 1</t>
  </si>
  <si>
    <t>SubTOTAL 3</t>
  </si>
  <si>
    <t>old age insurance</t>
  </si>
  <si>
    <t>death insurance</t>
  </si>
  <si>
    <t>Employer</t>
  </si>
  <si>
    <t>work accident</t>
  </si>
  <si>
    <t xml:space="preserve">old age insurance </t>
  </si>
  <si>
    <t>health insurance</t>
  </si>
  <si>
    <t>heath insruance</t>
  </si>
  <si>
    <t>pension</t>
  </si>
  <si>
    <t>Fixed allowances is not subject to attendance</t>
  </si>
  <si>
    <t>Seniority allowance</t>
  </si>
  <si>
    <t>Grade (Position) allowance</t>
  </si>
  <si>
    <t>Employee pay roll tax</t>
  </si>
  <si>
    <t>Monthly salary</t>
  </si>
  <si>
    <t>Employer on cost</t>
  </si>
  <si>
    <t>Employee on cost</t>
  </si>
  <si>
    <t>Employer ttl cost</t>
  </si>
  <si>
    <t>Employee take home pay</t>
  </si>
  <si>
    <t>Instructions and input fields, calculation and comparison of labour minute values</t>
  </si>
  <si>
    <t>Value</t>
  </si>
  <si>
    <t>Style Name</t>
  </si>
  <si>
    <t>Fabric</t>
  </si>
  <si>
    <t>Accessories</t>
  </si>
  <si>
    <t>Polybag, packaging, labelling</t>
  </si>
  <si>
    <t>Indirect</t>
  </si>
  <si>
    <t>Total labour cost</t>
  </si>
  <si>
    <t>Outsourced processes</t>
  </si>
  <si>
    <t xml:space="preserve">Logistic costs (inbound-outbound) </t>
  </si>
  <si>
    <t>Import tax and duties</t>
  </si>
  <si>
    <t>Profit Margin</t>
  </si>
  <si>
    <t>Date:</t>
  </si>
  <si>
    <t>1)</t>
  </si>
  <si>
    <t>2)</t>
  </si>
  <si>
    <t>10)</t>
  </si>
  <si>
    <t>15)</t>
  </si>
  <si>
    <t>% increase</t>
  </si>
  <si>
    <t>17)</t>
  </si>
  <si>
    <t>18)</t>
  </si>
  <si>
    <t>19)</t>
  </si>
  <si>
    <t>20)</t>
  </si>
  <si>
    <r>
      <t xml:space="preserve">Exchange rate IDR - €/ </t>
    </r>
    <r>
      <rPr>
        <b/>
        <sz val="18"/>
        <color rgb="FFFF0000"/>
        <rFont val="Century Gothic"/>
        <family val="2"/>
      </rPr>
      <t>Nilai Tukar Rp terhadap Euro</t>
    </r>
    <r>
      <rPr>
        <b/>
        <sz val="18"/>
        <color theme="1"/>
        <rFont val="Century Gothic"/>
        <family val="2"/>
      </rPr>
      <t xml:space="preserve">
</t>
    </r>
    <r>
      <rPr>
        <sz val="18"/>
        <color theme="1"/>
        <rFont val="Century Gothic"/>
        <family val="2"/>
      </rPr>
      <t>(</t>
    </r>
    <r>
      <rPr>
        <i/>
        <sz val="18"/>
        <color theme="1"/>
        <rFont val="Century Gothic"/>
        <family val="2"/>
      </rPr>
      <t xml:space="preserve">change to actual/ </t>
    </r>
    <r>
      <rPr>
        <i/>
        <sz val="18"/>
        <color rgb="FFFF0000"/>
        <rFont val="Century Gothic"/>
        <family val="2"/>
      </rPr>
      <t>nilai tukar aktual</t>
    </r>
    <r>
      <rPr>
        <sz val="18"/>
        <color rgb="FFFF0000"/>
        <rFont val="Century Gothic"/>
        <family val="2"/>
      </rPr>
      <t>)</t>
    </r>
  </si>
  <si>
    <r>
      <t>Actual OT Hours per week/</t>
    </r>
    <r>
      <rPr>
        <b/>
        <sz val="20"/>
        <color rgb="FFFF0000"/>
        <rFont val="Century Gothic"/>
        <family val="2"/>
      </rPr>
      <t xml:space="preserve"> Jam lembur aktual per minggu</t>
    </r>
  </si>
  <si>
    <r>
      <t xml:space="preserve">Total number
of workers/ </t>
    </r>
    <r>
      <rPr>
        <b/>
        <sz val="20"/>
        <color rgb="FFFF0000"/>
        <rFont val="Century Gothic"/>
        <family val="2"/>
      </rPr>
      <t>total jumlah pekerja</t>
    </r>
  </si>
  <si>
    <r>
      <rPr>
        <b/>
        <sz val="36"/>
        <rFont val="Century Gothic"/>
        <family val="2"/>
      </rPr>
      <t>Wage Item</t>
    </r>
    <r>
      <rPr>
        <b/>
        <sz val="36"/>
        <color theme="0"/>
        <rFont val="Century Gothic"/>
        <family val="2"/>
      </rPr>
      <t xml:space="preserve">
</t>
    </r>
    <r>
      <rPr>
        <b/>
        <sz val="36"/>
        <color rgb="FFFF0000"/>
        <rFont val="Century Gothic"/>
        <family val="2"/>
      </rPr>
      <t>Komponen Upah</t>
    </r>
  </si>
  <si>
    <r>
      <rPr>
        <b/>
        <sz val="24"/>
        <rFont val="Century Gothic"/>
        <family val="2"/>
      </rPr>
      <t xml:space="preserve">Current NMW  </t>
    </r>
    <r>
      <rPr>
        <b/>
        <sz val="24"/>
        <color theme="0"/>
        <rFont val="Century Gothic"/>
        <family val="2"/>
      </rPr>
      <t xml:space="preserve">            
</t>
    </r>
    <r>
      <rPr>
        <b/>
        <sz val="24"/>
        <color rgb="FFFF0000"/>
        <rFont val="Century Gothic"/>
        <family val="2"/>
      </rPr>
      <t>upah minimum saat ini</t>
    </r>
  </si>
  <si>
    <r>
      <rPr>
        <b/>
        <sz val="24"/>
        <rFont val="Century Gothic"/>
        <family val="2"/>
      </rPr>
      <t>New Wage Benchmark</t>
    </r>
    <r>
      <rPr>
        <b/>
        <sz val="24"/>
        <color theme="0"/>
        <rFont val="Century Gothic"/>
        <family val="2"/>
      </rPr>
      <t xml:space="preserve"> </t>
    </r>
    <r>
      <rPr>
        <b/>
        <sz val="24"/>
        <color rgb="FFFF0000"/>
        <rFont val="Century Gothic"/>
        <family val="2"/>
      </rPr>
      <t>Patokan Upah yang Baru</t>
    </r>
  </si>
  <si>
    <r>
      <rPr>
        <b/>
        <sz val="18"/>
        <rFont val="Century Gothic"/>
        <family val="2"/>
      </rPr>
      <t>Regular working hours/</t>
    </r>
    <r>
      <rPr>
        <b/>
        <sz val="18"/>
        <color theme="0"/>
        <rFont val="Century Gothic"/>
        <family val="2"/>
      </rPr>
      <t xml:space="preserve"> </t>
    </r>
    <r>
      <rPr>
        <b/>
        <sz val="18"/>
        <color rgb="FFFF0000"/>
        <rFont val="Century Gothic"/>
        <family val="2"/>
      </rPr>
      <t>Jam kerja normal</t>
    </r>
    <r>
      <rPr>
        <b/>
        <sz val="18"/>
        <color theme="0"/>
        <rFont val="Century Gothic"/>
        <family val="2"/>
      </rPr>
      <t xml:space="preserve"> </t>
    </r>
    <r>
      <rPr>
        <b/>
        <sz val="18"/>
        <rFont val="Century Gothic"/>
        <family val="2"/>
      </rPr>
      <t>(40)</t>
    </r>
  </si>
  <si>
    <r>
      <rPr>
        <b/>
        <sz val="18"/>
        <rFont val="Century Gothic"/>
        <family val="2"/>
      </rPr>
      <t>Overtime hours/</t>
    </r>
    <r>
      <rPr>
        <b/>
        <sz val="18"/>
        <color theme="0"/>
        <rFont val="Century Gothic"/>
        <family val="2"/>
      </rPr>
      <t xml:space="preserve"> </t>
    </r>
    <r>
      <rPr>
        <b/>
        <sz val="18"/>
        <color rgb="FFFF0000"/>
        <rFont val="Century Gothic"/>
        <family val="2"/>
      </rPr>
      <t>Jam kerja lembur</t>
    </r>
    <r>
      <rPr>
        <b/>
        <sz val="18"/>
        <color theme="0"/>
        <rFont val="Century Gothic"/>
        <family val="2"/>
      </rPr>
      <t xml:space="preserve"> </t>
    </r>
  </si>
  <si>
    <r>
      <rPr>
        <b/>
        <sz val="36"/>
        <rFont val="Century Gothic"/>
        <family val="2"/>
      </rPr>
      <t xml:space="preserve">Explanatory Notes/ </t>
    </r>
    <r>
      <rPr>
        <b/>
        <sz val="36"/>
        <color theme="0"/>
        <rFont val="Century Gothic"/>
        <family val="1"/>
      </rPr>
      <t xml:space="preserve">
</t>
    </r>
    <r>
      <rPr>
        <b/>
        <sz val="36"/>
        <color rgb="FFFF0000"/>
        <rFont val="Century Gothic"/>
        <family val="2"/>
      </rPr>
      <t>Penjelasan</t>
    </r>
  </si>
  <si>
    <r>
      <t xml:space="preserve">Legal Minimum Wage/ </t>
    </r>
    <r>
      <rPr>
        <b/>
        <sz val="24"/>
        <color rgb="FFFF0000"/>
        <rFont val="Century Gothic"/>
        <family val="2"/>
      </rPr>
      <t>Upah Minimum sesuai peraturan</t>
    </r>
    <r>
      <rPr>
        <b/>
        <sz val="24"/>
        <rFont val="Century Gothic"/>
        <family val="2"/>
      </rPr>
      <t xml:space="preserve">
(Pay for time worked/ </t>
    </r>
    <r>
      <rPr>
        <b/>
        <sz val="24"/>
        <color rgb="FFFF0000"/>
        <rFont val="Century Gothic"/>
        <family val="2"/>
      </rPr>
      <t>dibayar sesuai waktu kerja)</t>
    </r>
  </si>
  <si>
    <r>
      <t xml:space="preserve">Directly 
Paid
Benefits/ </t>
    </r>
    <r>
      <rPr>
        <b/>
        <sz val="24"/>
        <color rgb="FFFF0000"/>
        <rFont val="Century Gothic"/>
        <family val="2"/>
      </rPr>
      <t>Semua yang dibayar langsung ke pekerja</t>
    </r>
  </si>
  <si>
    <r>
      <t xml:space="preserve">Employer 
labour
related/
on-cost/ </t>
    </r>
    <r>
      <rPr>
        <b/>
        <sz val="24"/>
        <color rgb="FFFF0000"/>
        <rFont val="Century Gothic"/>
        <family val="2"/>
      </rPr>
      <t>biaya yang dibayar pengusaha ke pihak lain untuk keperluan pekerja</t>
    </r>
  </si>
  <si>
    <r>
      <t xml:space="preserve">TOTAL Labour cost per worker in IDR/ </t>
    </r>
    <r>
      <rPr>
        <b/>
        <sz val="22"/>
        <color rgb="FFFF0000"/>
        <rFont val="Century Gothic"/>
        <family val="2"/>
      </rPr>
      <t>Total biaya untuk tiap pekerja dalam Rp</t>
    </r>
  </si>
  <si>
    <r>
      <t xml:space="preserve">Monthly capacity minutes/ </t>
    </r>
    <r>
      <rPr>
        <b/>
        <sz val="22"/>
        <color rgb="FFFF0000"/>
        <rFont val="Century Gothic"/>
        <family val="2"/>
      </rPr>
      <t>kapasitas menit perbulan</t>
    </r>
  </si>
  <si>
    <r>
      <t xml:space="preserve">Labour Minute Value €/ </t>
    </r>
    <r>
      <rPr>
        <b/>
        <sz val="22"/>
        <color rgb="FFFF0000"/>
        <rFont val="Century Gothic"/>
        <family val="2"/>
      </rPr>
      <t>Nilai pekerja per menit dalam €</t>
    </r>
  </si>
  <si>
    <r>
      <t xml:space="preserve">Labour Minute Value € </t>
    </r>
    <r>
      <rPr>
        <b/>
        <i/>
        <sz val="22"/>
        <rFont val="Century Gothic"/>
        <family val="2"/>
      </rPr>
      <t xml:space="preserve">incl. OT - </t>
    </r>
    <r>
      <rPr>
        <b/>
        <i/>
        <sz val="22"/>
        <color rgb="FFFF0000"/>
        <rFont val="Century Gothic"/>
        <family val="2"/>
      </rPr>
      <t>nilai pekerja per menit dalam € termasuk lembur</t>
    </r>
    <r>
      <rPr>
        <b/>
        <sz val="22"/>
        <color rgb="FFFF0000"/>
        <rFont val="Century Gothic"/>
        <family val="2"/>
      </rPr>
      <t xml:space="preserve"> </t>
    </r>
  </si>
  <si>
    <t xml:space="preserve"> @150%</t>
  </si>
  <si>
    <t xml:space="preserve"> @200%</t>
  </si>
  <si>
    <r>
      <t xml:space="preserve">Current Legal Minimum Wage Net LMV (for your region) 
</t>
    </r>
    <r>
      <rPr>
        <b/>
        <sz val="20"/>
        <color rgb="FFFF0000"/>
        <rFont val="Century Gothic"/>
        <family val="2"/>
      </rPr>
      <t>Upah Minimum sesuai aturan</t>
    </r>
    <r>
      <rPr>
        <b/>
        <sz val="20"/>
        <color theme="1"/>
        <rFont val="Century Gothic"/>
        <family val="2"/>
      </rPr>
      <t xml:space="preserve">
</t>
    </r>
    <r>
      <rPr>
        <b/>
        <sz val="20"/>
        <color rgb="FFFF0000"/>
        <rFont val="Century Gothic"/>
        <family val="2"/>
      </rPr>
      <t>di daerah Anda</t>
    </r>
  </si>
  <si>
    <r>
      <t xml:space="preserve">Wage Benchmark Net
(new NMW, CBA, Target Wage)
</t>
    </r>
    <r>
      <rPr>
        <b/>
        <sz val="20"/>
        <color rgb="FFFF0000"/>
        <rFont val="Century Gothic"/>
        <family val="2"/>
      </rPr>
      <t>Patokan Upah  (upah minimum baru, PKB, target upah)</t>
    </r>
  </si>
  <si>
    <r>
      <t xml:space="preserve">Regular working time: 40h/week x 4.33 x 60min - </t>
    </r>
    <r>
      <rPr>
        <sz val="18"/>
        <color rgb="FFFF0000"/>
        <rFont val="Century Gothic"/>
        <family val="2"/>
      </rPr>
      <t>Waktu kerja normal: 40 jam/minggu x 4.33 x 60 menit</t>
    </r>
    <r>
      <rPr>
        <sz val="18"/>
        <rFont val="Century Gothic"/>
        <family val="2"/>
      </rPr>
      <t xml:space="preserve">
Overtime: Actual OT/week x 4.33 x 60min - </t>
    </r>
    <r>
      <rPr>
        <sz val="18"/>
        <color rgb="FFFF0000"/>
        <rFont val="Century Gothic"/>
        <family val="2"/>
      </rPr>
      <t xml:space="preserve">Lembur: Lembur aktual/minggu x 4.33 x 60 menit
</t>
    </r>
  </si>
  <si>
    <r>
      <t>Labour Minute Value IDR/</t>
    </r>
    <r>
      <rPr>
        <b/>
        <sz val="22"/>
        <color rgb="FFFF0000"/>
        <rFont val="Century Gothic"/>
        <family val="2"/>
      </rPr>
      <t xml:space="preserve"> Nilai pekerja per menit dalam Rp</t>
    </r>
    <r>
      <rPr>
        <b/>
        <sz val="22"/>
        <rFont val="Century Gothic"/>
        <family val="2"/>
      </rPr>
      <t xml:space="preserve">
</t>
    </r>
    <r>
      <rPr>
        <i/>
        <sz val="22"/>
        <rFont val="Century Gothic"/>
        <family val="2"/>
      </rPr>
      <t>(row 34/35)</t>
    </r>
  </si>
  <si>
    <r>
      <t>Monthly Labour Cost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in IDR/ </t>
    </r>
    <r>
      <rPr>
        <b/>
        <sz val="22"/>
        <color rgb="FFFF0000"/>
        <rFont val="Century Gothic"/>
        <family val="2"/>
      </rPr>
      <t>Biaya untuk pekerja per bulan termasuk lembur dalam Rp</t>
    </r>
    <r>
      <rPr>
        <b/>
        <sz val="22"/>
        <rFont val="Century Gothic"/>
        <family val="2"/>
      </rPr>
      <t xml:space="preserve">
</t>
    </r>
    <r>
      <rPr>
        <i/>
        <sz val="22"/>
        <rFont val="Century Gothic"/>
        <family val="2"/>
      </rPr>
      <t>(sum row 34)</t>
    </r>
  </si>
  <si>
    <r>
      <t xml:space="preserve">Labour minute Value IDR </t>
    </r>
    <r>
      <rPr>
        <b/>
        <i/>
        <sz val="22"/>
        <rFont val="Century Gothic"/>
        <family val="2"/>
      </rPr>
      <t>incl. O</t>
    </r>
    <r>
      <rPr>
        <b/>
        <sz val="22"/>
        <rFont val="Century Gothic"/>
        <family val="2"/>
      </rPr>
      <t xml:space="preserve">T/ </t>
    </r>
    <r>
      <rPr>
        <b/>
        <sz val="22"/>
        <color rgb="FFFF0000"/>
        <rFont val="Century Gothic"/>
        <family val="2"/>
      </rPr>
      <t xml:space="preserve">Nilai pekerja per menit dalam Rp termasuk lembur </t>
    </r>
    <r>
      <rPr>
        <b/>
        <sz val="22"/>
        <rFont val="Century Gothic"/>
        <family val="2"/>
      </rPr>
      <t xml:space="preserve">
</t>
    </r>
    <r>
      <rPr>
        <i/>
        <sz val="22"/>
        <rFont val="Century Gothic"/>
        <family val="2"/>
      </rPr>
      <t>(row 39/38)</t>
    </r>
  </si>
  <si>
    <t>Overhead (D)</t>
  </si>
  <si>
    <t>Total Working Minute Cost (C+D)</t>
  </si>
  <si>
    <t>A+B</t>
  </si>
  <si>
    <t>Total CM Costs</t>
  </si>
  <si>
    <t>Buying House Commission</t>
  </si>
  <si>
    <t>FOB PRICE</t>
  </si>
  <si>
    <t>21)</t>
  </si>
  <si>
    <t>22)</t>
  </si>
  <si>
    <t>23)</t>
  </si>
  <si>
    <t>in Euro</t>
  </si>
  <si>
    <t>https://api.fairwear.org/wp-content/uploads/2020/06/Guidance-for-Use-of-the-Fair-Wear-Labour-and-Minute-and-Product-Costing-Calculator-Final.pdf</t>
  </si>
  <si>
    <t>Factory Labour Minute Value and Product Costing Calculator Indonesia</t>
  </si>
  <si>
    <t>Factory Labour Minute Value Costing Calculator - Indonesia</t>
  </si>
  <si>
    <r>
      <t>Basic Wage Net/</t>
    </r>
    <r>
      <rPr>
        <sz val="18"/>
        <color rgb="FFFF0000"/>
        <rFont val="Century Gothic"/>
        <family val="2"/>
      </rPr>
      <t>Upah bersih dasar</t>
    </r>
    <r>
      <rPr>
        <sz val="18"/>
        <color theme="1"/>
        <rFont val="Century Gothic"/>
        <family val="2"/>
      </rPr>
      <t xml:space="preserve">
(Net Wage Employee "take home pay"/</t>
    </r>
    <r>
      <rPr>
        <sz val="18"/>
        <color rgb="FFFF0000"/>
        <rFont val="Century Gothic"/>
        <family val="2"/>
      </rPr>
      <t>upah dibawa pulang</t>
    </r>
    <r>
      <rPr>
        <sz val="18"/>
        <color theme="1"/>
        <rFont val="Century Gothic"/>
        <family val="2"/>
      </rPr>
      <t>)</t>
    </r>
  </si>
  <si>
    <r>
      <t xml:space="preserve">Basic Wage Gross/ </t>
    </r>
    <r>
      <rPr>
        <sz val="18"/>
        <color rgb="FFFF0000"/>
        <rFont val="Century Gothic"/>
        <family val="2"/>
      </rPr>
      <t>Upah kotor dasar</t>
    </r>
    <r>
      <rPr>
        <sz val="18"/>
        <color theme="1"/>
        <rFont val="Century Gothic"/>
        <family val="2"/>
      </rPr>
      <t xml:space="preserve">
(Gross Wage Employee)</t>
    </r>
  </si>
  <si>
    <r>
      <t xml:space="preserve">OT Wage/ </t>
    </r>
    <r>
      <rPr>
        <sz val="20"/>
        <color rgb="FFFF0000"/>
        <rFont val="Century Gothic"/>
        <family val="2"/>
      </rPr>
      <t>upah lembur</t>
    </r>
  </si>
  <si>
    <t xml:space="preserve">Total amount in maternity benefits paid last YEAR in IDR. As per law, workers are entitled to 3 months pay. </t>
  </si>
  <si>
    <r>
      <t xml:space="preserve">Total Employer on cost (pay roll tax) 10.24%: work accident 0.24%, old age insurance 3.7%, death insurance 0.3%, health insurance 4%, pension 2%                                                                                                                             
</t>
    </r>
    <r>
      <rPr>
        <sz val="20"/>
        <color rgb="FFFF0000"/>
        <rFont val="Century Gothic"/>
        <family val="2"/>
      </rPr>
      <t>Total pengeluaran pengusaha yang terkait dengan upah (pay roll tax) 10.24%: Jaminan Kecelakaan Kerja 0.24%, Jaminan Hari Tua 3.7%, Jaminan Kematian 0.3%, BPJS Kesehatan 4%, Jaminan Pensiun 2%</t>
    </r>
  </si>
  <si>
    <t>Severence pay</t>
  </si>
  <si>
    <r>
      <t xml:space="preserve">Maternity leave / benefit/ </t>
    </r>
    <r>
      <rPr>
        <sz val="20"/>
        <color rgb="FFFF0000"/>
        <rFont val="Century Gothic"/>
        <family val="2"/>
      </rPr>
      <t>cuti hamil &amp; melahirkan</t>
    </r>
  </si>
  <si>
    <r>
      <t xml:space="preserve">Pay roll tax TTL/ </t>
    </r>
    <r>
      <rPr>
        <sz val="20"/>
        <color rgb="FFFF0000"/>
        <rFont val="Century Gothic"/>
        <family val="2"/>
      </rPr>
      <t>Kontribusi Pengusaha untuk BPJS 10.24%</t>
    </r>
  </si>
  <si>
    <r>
      <t xml:space="preserve">Additional employer labour related on-costs/ </t>
    </r>
    <r>
      <rPr>
        <sz val="20"/>
        <color rgb="FFFF0000"/>
        <rFont val="Century Gothic"/>
        <family val="2"/>
      </rPr>
      <t>Biaya lainnya untuk pekerja</t>
    </r>
  </si>
  <si>
    <r>
      <t xml:space="preserve">Paid leave for extraordinary events/ </t>
    </r>
    <r>
      <rPr>
        <sz val="20"/>
        <color rgb="FFFF0000"/>
        <rFont val="Century Gothic"/>
        <family val="2"/>
      </rPr>
      <t>cuti urusan pribadi dibayar</t>
    </r>
  </si>
  <si>
    <r>
      <t>Sick leave payments/</t>
    </r>
    <r>
      <rPr>
        <sz val="20"/>
        <color rgb="FFFF0000"/>
        <rFont val="Century Gothic"/>
        <family val="2"/>
      </rPr>
      <t xml:space="preserve"> cuti sakit dibayar</t>
    </r>
  </si>
  <si>
    <r>
      <t>13th Salary payments/</t>
    </r>
    <r>
      <rPr>
        <sz val="20"/>
        <color rgb="FFFF0000"/>
        <rFont val="Century Gothic"/>
        <family val="2"/>
      </rPr>
      <t xml:space="preserve"> gaji ke-13 atau THR </t>
    </r>
  </si>
  <si>
    <r>
      <t xml:space="preserve">Productivity Bonus/ </t>
    </r>
    <r>
      <rPr>
        <sz val="20"/>
        <color rgb="FFFF0000"/>
        <rFont val="Century Gothic"/>
        <family val="2"/>
      </rPr>
      <t>bonus produktifitas</t>
    </r>
  </si>
  <si>
    <r>
      <t xml:space="preserve">Attendance bonus/ </t>
    </r>
    <r>
      <rPr>
        <sz val="20"/>
        <color rgb="FFFF0000"/>
        <rFont val="Century Gothic"/>
        <family val="2"/>
      </rPr>
      <t>bonus kehadiran</t>
    </r>
  </si>
  <si>
    <r>
      <t xml:space="preserve">Seniority / Grade Allowance/ </t>
    </r>
    <r>
      <rPr>
        <sz val="20"/>
        <color rgb="FFFF0000"/>
        <rFont val="Century Gothic"/>
        <family val="2"/>
      </rPr>
      <t>tunjangan jabatan</t>
    </r>
  </si>
  <si>
    <r>
      <t xml:space="preserve">Meal allowance/ </t>
    </r>
    <r>
      <rPr>
        <sz val="20"/>
        <color rgb="FFFF0000"/>
        <rFont val="Century Gothic"/>
        <family val="2"/>
      </rPr>
      <t>tunjangan makan</t>
    </r>
  </si>
  <si>
    <r>
      <t xml:space="preserve">Transportation allowance/ </t>
    </r>
    <r>
      <rPr>
        <sz val="20"/>
        <color rgb="FFFF0000"/>
        <rFont val="Century Gothic"/>
        <family val="2"/>
      </rPr>
      <t>tunjangan transportasi</t>
    </r>
  </si>
  <si>
    <r>
      <t>Any other Bonuses/</t>
    </r>
    <r>
      <rPr>
        <sz val="20"/>
        <color rgb="FFFF0000"/>
        <rFont val="Century Gothic"/>
        <family val="2"/>
      </rPr>
      <t xml:space="preserve"> Bonus lainnya</t>
    </r>
  </si>
  <si>
    <r>
      <t xml:space="preserve">Any other Allowance/ </t>
    </r>
    <r>
      <rPr>
        <sz val="20"/>
        <color rgb="FFFF0000"/>
        <rFont val="Century Gothic"/>
        <family val="2"/>
      </rPr>
      <t>tunjangan lainnya</t>
    </r>
  </si>
  <si>
    <r>
      <t xml:space="preserve">Regular working hours 40h/week - </t>
    </r>
    <r>
      <rPr>
        <sz val="20"/>
        <color rgb="FFFF0000"/>
        <rFont val="Century Gothic"/>
        <family val="2"/>
      </rPr>
      <t>Jam kerja normal 40 jam/minggu</t>
    </r>
    <r>
      <rPr>
        <sz val="20"/>
        <rFont val="Century Gothic"/>
        <family val="2"/>
      </rPr>
      <t xml:space="preserve">
</t>
    </r>
  </si>
  <si>
    <r>
      <t xml:space="preserve">Including Employee Gross Wage Cost 4% (old age insurance 2%, health insurance 1%, pension 1%) - 
</t>
    </r>
    <r>
      <rPr>
        <sz val="20"/>
        <color rgb="FFFF0000"/>
        <rFont val="Century Gothic"/>
        <family val="2"/>
      </rPr>
      <t>termasuk upah kotor dasar, misalnya BPJS (Jaminan Hari Tua 2%, BPJS Kesehatan 1%, Jaminan Pensiun 1%)</t>
    </r>
  </si>
  <si>
    <r>
      <t xml:space="preserve">Maximum OT / week is 3 hours per day </t>
    </r>
    <r>
      <rPr>
        <sz val="20"/>
        <color rgb="FFFF0000"/>
        <rFont val="Century Gothic"/>
        <family val="2"/>
      </rPr>
      <t>or</t>
    </r>
    <r>
      <rPr>
        <sz val="20"/>
        <rFont val="Century Gothic"/>
        <family val="2"/>
      </rPr>
      <t xml:space="preserve"> 14 hours per week - 
</t>
    </r>
    <r>
      <rPr>
        <sz val="20"/>
        <color rgb="FFFF0000"/>
        <rFont val="Century Gothic"/>
        <family val="2"/>
      </rPr>
      <t>maksimum jam lembur 3 jam per hari atau 14 jam per minggu</t>
    </r>
    <r>
      <rPr>
        <sz val="20"/>
        <rFont val="Century Gothic"/>
        <family val="2"/>
      </rPr>
      <t xml:space="preserve">
1st OT hour 50% / 2nd OT hour onwards 100%/ </t>
    </r>
    <r>
      <rPr>
        <sz val="20"/>
        <color rgb="FFFF0000"/>
        <rFont val="Century Gothic"/>
        <family val="2"/>
      </rPr>
      <t xml:space="preserve">jam pertama lembur dibayar </t>
    </r>
    <r>
      <rPr>
        <b/>
        <sz val="20"/>
        <color rgb="FFFF0000"/>
        <rFont val="Century Gothic"/>
        <family val="2"/>
      </rPr>
      <t>tambahan</t>
    </r>
    <r>
      <rPr>
        <sz val="20"/>
        <color rgb="FFFF0000"/>
        <rFont val="Century Gothic"/>
        <family val="2"/>
      </rPr>
      <t xml:space="preserve"> 50% jam kedua dibayar 100% dari upah per jam</t>
    </r>
  </si>
  <si>
    <t>Insert the order size (# pieces)</t>
  </si>
  <si>
    <t>Order Value</t>
  </si>
  <si>
    <r>
      <t>Cost for one minute of labour Current Minimum Wage including OT -</t>
    </r>
    <r>
      <rPr>
        <sz val="18"/>
        <color rgb="FFFF0000"/>
        <rFont val="Century Gothic"/>
        <family val="2"/>
      </rPr>
      <t xml:space="preserve"> Biaya pekerja per menit berdasarkan upah minimum saat ini termasuk lembur</t>
    </r>
  </si>
  <si>
    <r>
      <t xml:space="preserve">Cost for one minute of labour Chosen Wage Benchmark including OT - </t>
    </r>
    <r>
      <rPr>
        <sz val="18"/>
        <color rgb="FFFF0000"/>
        <rFont val="Century Gothic"/>
        <family val="2"/>
      </rPr>
      <t>Biaya pekerja per menit berdasarkan patokan upah termasuk lembur</t>
    </r>
  </si>
  <si>
    <r>
      <t xml:space="preserve">Cost for one minute of labour Current Minimum Wage             </t>
    </r>
    <r>
      <rPr>
        <sz val="17"/>
        <color rgb="FFFF0000"/>
        <rFont val="Century Gothic"/>
        <family val="2"/>
      </rPr>
      <t>Biaya pekerja per menit berdasarkan upah minimum saat ini</t>
    </r>
  </si>
  <si>
    <r>
      <t xml:space="preserve">Cost for one minute of labour Chosen Wage Benchmark </t>
    </r>
    <r>
      <rPr>
        <sz val="17"/>
        <color rgb="FFFF0000"/>
        <rFont val="Century Gothic"/>
        <family val="2"/>
      </rPr>
      <t xml:space="preserve">Biaya pekerja per menit berdasarkan patokan upah </t>
    </r>
  </si>
  <si>
    <t>24)</t>
  </si>
  <si>
    <t>25)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</si>
  <si>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</si>
  <si>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</si>
  <si>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</si>
  <si>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</si>
  <si>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</si>
  <si>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</si>
  <si>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</si>
  <si>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</si>
  <si>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</si>
  <si>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</si>
  <si>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</si>
  <si>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</si>
  <si>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 xml:space="preserve"> @300%</t>
  </si>
  <si>
    <t xml:space="preserve"> @400%</t>
  </si>
  <si>
    <r>
      <t>Calculating the cost for a product style/</t>
    </r>
    <r>
      <rPr>
        <b/>
        <i/>
        <sz val="18"/>
        <color theme="1"/>
        <rFont val="Century Gothic"/>
        <family val="2"/>
      </rPr>
      <t xml:space="preserve"> </t>
    </r>
    <r>
      <rPr>
        <b/>
        <sz val="18"/>
        <color theme="1"/>
        <rFont val="Century Gothic"/>
        <family val="2"/>
      </rPr>
      <t>Menghitung biaya per model produk</t>
    </r>
  </si>
  <si>
    <t>Overhead Cost (electricity, fuel ..)</t>
  </si>
  <si>
    <t xml:space="preserve">Standard Allowed Minutes       </t>
  </si>
  <si>
    <t xml:space="preserve">Efficiency Percentage         </t>
  </si>
  <si>
    <t xml:space="preserve">Actual number of sewing minutes for style </t>
  </si>
  <si>
    <r>
      <t xml:space="preserve">Total Material Costs                     </t>
    </r>
    <r>
      <rPr>
        <i/>
        <sz val="12"/>
        <color rgb="FFFF0000"/>
        <rFont val="Century Gothic"/>
        <family val="2"/>
      </rPr>
      <t xml:space="preserve"> </t>
    </r>
  </si>
  <si>
    <t xml:space="preserve">Labour Cost </t>
  </si>
  <si>
    <t xml:space="preserve">at LMW </t>
  </si>
  <si>
    <t xml:space="preserve">at Target Wage </t>
  </si>
  <si>
    <t xml:space="preserve">Direct </t>
  </si>
  <si>
    <r>
      <t>Total amount paid in productivity bonuses</t>
    </r>
    <r>
      <rPr>
        <i/>
        <sz val="20"/>
        <rFont val="Century Gothic"/>
        <family val="2"/>
      </rPr>
      <t xml:space="preserve"> per MONTH in IDR
</t>
    </r>
    <r>
      <rPr>
        <sz val="20"/>
        <color rgb="FFFF0000"/>
        <rFont val="Century Gothic"/>
        <family val="2"/>
      </rPr>
      <t>Jumlah total yang dibayar untuk bonus produktifitas per BULAN dalam Rp.</t>
    </r>
  </si>
  <si>
    <r>
      <t>Total amount paid in attendance bonuses</t>
    </r>
    <r>
      <rPr>
        <i/>
        <sz val="20"/>
        <rFont val="Century Gothic"/>
        <family val="2"/>
      </rPr>
      <t xml:space="preserve"> per MONTH in IDR.</t>
    </r>
    <r>
      <rPr>
        <sz val="20"/>
        <rFont val="Century Gothic"/>
        <family val="2"/>
      </rPr>
      <t xml:space="preserve">
</t>
    </r>
    <r>
      <rPr>
        <sz val="20"/>
        <color rgb="FFFF0000"/>
        <rFont val="Century Gothic"/>
        <family val="2"/>
      </rPr>
      <t>Jumlah total yang dibayar untuk bonus kehadiran per BULAN dalam Rp.</t>
    </r>
  </si>
  <si>
    <r>
      <t>Total amount paid for meal allowance</t>
    </r>
    <r>
      <rPr>
        <i/>
        <sz val="20"/>
        <rFont val="Century Gothic"/>
        <family val="2"/>
      </rPr>
      <t xml:space="preserve"> per MONTH in IDR.</t>
    </r>
    <r>
      <rPr>
        <sz val="20"/>
        <rFont val="Century Gothic"/>
        <family val="2"/>
      </rPr>
      <t xml:space="preserve">                             </t>
    </r>
    <r>
      <rPr>
        <sz val="20"/>
        <color rgb="FFFF0000"/>
        <rFont val="Century Gothic"/>
        <family val="2"/>
      </rPr>
      <t>Jumlah Total tunjangan uang makan per BULAN dalam Rp.</t>
    </r>
  </si>
  <si>
    <r>
      <t>Total amount paid for transportation allowance</t>
    </r>
    <r>
      <rPr>
        <i/>
        <sz val="20"/>
        <rFont val="Century Gothic"/>
        <family val="2"/>
      </rPr>
      <t xml:space="preserve"> per MONTH in IDR.              </t>
    </r>
    <r>
      <rPr>
        <sz val="20"/>
        <color rgb="FFFF0000"/>
        <rFont val="Century Gothic"/>
        <family val="2"/>
      </rPr>
      <t>Jumlah total tunjangan uang transport per BULAN dalam Rupiah</t>
    </r>
  </si>
  <si>
    <r>
      <t>Total amount paid in Seniority / Grade allowance</t>
    </r>
    <r>
      <rPr>
        <i/>
        <sz val="20"/>
        <rFont val="Century Gothic"/>
        <family val="2"/>
      </rPr>
      <t xml:space="preserve"> per MONTH in IDR.            </t>
    </r>
    <r>
      <rPr>
        <i/>
        <sz val="20"/>
        <color rgb="FFFF0000"/>
        <rFont val="Century Gothic"/>
        <family val="2"/>
      </rPr>
      <t xml:space="preserve">  </t>
    </r>
    <r>
      <rPr>
        <sz val="20"/>
        <color rgb="FFFF0000"/>
        <rFont val="Century Gothic"/>
        <family val="2"/>
      </rPr>
      <t>Jumlah total bonus dibayar berdasarkan senioritas atau jabatan per BULAN dalam Rp.</t>
    </r>
    <r>
      <rPr>
        <i/>
        <sz val="20"/>
        <rFont val="Century Gothic"/>
        <family val="2"/>
      </rPr>
      <t xml:space="preserve">
</t>
    </r>
  </si>
  <si>
    <r>
      <t>Total amount of paid leave payments for extraordinary events per YEAR</t>
    </r>
    <r>
      <rPr>
        <i/>
        <sz val="20"/>
        <rFont val="Century Gothic"/>
        <family val="2"/>
      </rPr>
      <t xml:space="preserve"> in IDR:         
</t>
    </r>
    <r>
      <rPr>
        <sz val="20"/>
        <color rgb="FFFF0000"/>
        <rFont val="Century Gothic"/>
        <family val="2"/>
      </rPr>
      <t>Total pembayaran untuk cuti dibayar per TAHUN dalam Rp</t>
    </r>
    <r>
      <rPr>
        <i/>
        <sz val="20"/>
        <color rgb="FFFF0000"/>
        <rFont val="Century Gothic"/>
        <family val="2"/>
      </rPr>
      <t xml:space="preserve">
</t>
    </r>
  </si>
  <si>
    <r>
      <rPr>
        <sz val="20"/>
        <rFont val="Century Gothic"/>
        <family val="2"/>
      </rPr>
      <t>Please insert the total amount of sick leave paid over the previous YEAR</t>
    </r>
    <r>
      <rPr>
        <i/>
        <sz val="20"/>
        <rFont val="Century Gothic"/>
        <family val="2"/>
      </rPr>
      <t xml:space="preserve"> in IDR:</t>
    </r>
    <r>
      <rPr>
        <i/>
        <sz val="20"/>
        <color rgb="FFFF0000"/>
        <rFont val="Century Gothic"/>
        <family val="2"/>
      </rPr>
      <t xml:space="preserve">                        
</t>
    </r>
    <r>
      <rPr>
        <i/>
        <sz val="20"/>
        <color theme="1"/>
        <rFont val="Century Gothic"/>
        <family val="2"/>
      </rPr>
      <t xml:space="preserve">0-4 month 100% / 4-8 month 75% / 8-12 month 50% / 12-16 month 25% - 
</t>
    </r>
    <r>
      <rPr>
        <sz val="20"/>
        <color rgb="FFFF0000"/>
        <rFont val="Century Gothic"/>
        <family val="2"/>
      </rPr>
      <t>Isi total cuti yang dibayar untuk pekerja yang sakit TAHUN lalu dalam Rp:
0-4 bulan 100% / 4-8 bulan 75% / 8-12 bulan 50% / 12-16 bulan 25%</t>
    </r>
  </si>
  <si>
    <r>
      <t>Total amount paid for 13th salary payments (e.g. for Eid Mubarak, Christmas, etc) per YEAR in IDR.</t>
    </r>
    <r>
      <rPr>
        <sz val="20"/>
        <color rgb="FFFF0000"/>
        <rFont val="Century Gothic"/>
        <family val="2"/>
      </rPr>
      <t xml:space="preserve">
isi jumlah total upah ke-13 yang dibayar per TAHUN dalam Rp.</t>
    </r>
  </si>
  <si>
    <r>
      <t>Total amount paid in additional bonuses</t>
    </r>
    <r>
      <rPr>
        <i/>
        <sz val="20"/>
        <rFont val="Century Gothic"/>
        <family val="2"/>
      </rPr>
      <t xml:space="preserve"> per MONTH in IDR.</t>
    </r>
    <r>
      <rPr>
        <sz val="20"/>
        <rFont val="Century Gothic"/>
        <family val="2"/>
      </rPr>
      <t xml:space="preserve">                          </t>
    </r>
    <r>
      <rPr>
        <sz val="20"/>
        <color rgb="FFFF0000"/>
        <rFont val="Century Gothic"/>
        <family val="2"/>
      </rPr>
      <t>Jumlah total bonus lainnya per BULAN dalam Rp</t>
    </r>
  </si>
  <si>
    <r>
      <t>Total amount paid in additional allowance</t>
    </r>
    <r>
      <rPr>
        <i/>
        <sz val="20"/>
        <rFont val="Century Gothic"/>
        <family val="2"/>
      </rPr>
      <t xml:space="preserve"> per MONTH in IDR.                          </t>
    </r>
    <r>
      <rPr>
        <i/>
        <sz val="20"/>
        <color rgb="FFFF0000"/>
        <rFont val="Century Gothic"/>
        <family val="2"/>
      </rPr>
      <t>J</t>
    </r>
    <r>
      <rPr>
        <sz val="20"/>
        <color rgb="FFFF0000"/>
        <rFont val="Century Gothic"/>
        <family val="2"/>
      </rPr>
      <t>umlah total tunjangan lainnya per BULAN dalam Rp</t>
    </r>
  </si>
  <si>
    <r>
      <t xml:space="preserve">Total amount paid in Severence Payments for the entire factory per YEAR in IDR.  </t>
    </r>
    <r>
      <rPr>
        <sz val="20"/>
        <color rgb="FFFF0000"/>
        <rFont val="Century Gothic"/>
        <family val="2"/>
      </rPr>
      <t>Masukkan jumlah total cuti melahirkan dibayar per TAHUN dalam Rp</t>
    </r>
  </si>
  <si>
    <r>
      <t xml:space="preserve">Total amount paid in any additional labour related on-costs paid per YEAR in IDR:                                                                                                                                                </t>
    </r>
    <r>
      <rPr>
        <sz val="20"/>
        <color rgb="FFFF0000"/>
        <rFont val="Century Gothic"/>
        <family val="2"/>
      </rPr>
      <t>Total yang dibayar untuk pengeluaran lainnya terkait pekerja per tahun dalam Rp</t>
    </r>
  </si>
  <si>
    <r>
      <t xml:space="preserve">Insert current Legal Minimum Wage Net LMV (for your region). 
</t>
    </r>
    <r>
      <rPr>
        <b/>
        <sz val="12"/>
        <color rgb="FFFF0000"/>
        <rFont val="Century Gothic"/>
        <family val="2"/>
      </rPr>
      <t xml:space="preserve">Masukkan Upah Minimum saat ini (di daerah Anda) </t>
    </r>
  </si>
  <si>
    <r>
      <t xml:space="preserve">Please insert </t>
    </r>
    <r>
      <rPr>
        <b/>
        <sz val="11"/>
        <color theme="1"/>
        <rFont val="Century Gothic"/>
        <family val="2"/>
      </rPr>
      <t>number of Public holiday days for your region</t>
    </r>
    <r>
      <rPr>
        <sz val="11"/>
        <color theme="1"/>
        <rFont val="Century Gothic"/>
        <family val="2"/>
      </rPr>
      <t xml:space="preserve">, standard in the Calculator file is 17. </t>
    </r>
    <r>
      <rPr>
        <sz val="10"/>
        <color theme="1"/>
        <rFont val="Century Gothic"/>
        <family val="2"/>
      </rPr>
      <t>Additional holiday for Bali with Saka year holiday based on Governor Regulation.</t>
    </r>
    <r>
      <rPr>
        <sz val="11"/>
        <color theme="1"/>
        <rFont val="Century Gothic"/>
        <family val="2"/>
      </rPr>
      <t xml:space="preserve"> </t>
    </r>
    <r>
      <rPr>
        <b/>
        <sz val="11"/>
        <color rgb="FFFF0000"/>
        <rFont val="Century Gothic"/>
        <family val="2"/>
      </rPr>
      <t xml:space="preserve">Jumlah hari libur nasional, standar di kalkulator adalah 17. </t>
    </r>
    <r>
      <rPr>
        <b/>
        <sz val="10"/>
        <color rgb="FFFF0000"/>
        <rFont val="Century Gothic"/>
        <family val="2"/>
      </rPr>
      <t>Tambahan libur tahun Saka khusus Bali berdasarkan Peraturan Gubernur</t>
    </r>
  </si>
  <si>
    <r>
      <t xml:space="preserve">Standard Allowed (sewing) Minutes of the style you want to calculate per piece.                               
</t>
    </r>
    <r>
      <rPr>
        <b/>
        <sz val="10"/>
        <color rgb="FFFF0000"/>
        <rFont val="Century Gothic"/>
        <family val="2"/>
      </rPr>
      <t>Standar perhitungan waktu untuk menjahit per satuan model pakaian</t>
    </r>
  </si>
  <si>
    <r>
      <rPr>
        <b/>
        <sz val="14"/>
        <rFont val="Century Gothic"/>
        <family val="2"/>
      </rPr>
      <t xml:space="preserve">Factory Labour Minute Value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Legal Minimum Wage)</t>
    </r>
    <r>
      <rPr>
        <b/>
        <sz val="12"/>
        <rFont val="Century Gothic"/>
        <family val="2"/>
      </rPr>
      <t xml:space="preserve">         
</t>
    </r>
    <r>
      <rPr>
        <b/>
        <sz val="12"/>
        <color rgb="FFFF0000"/>
        <rFont val="Century Gothic"/>
        <family val="2"/>
      </rPr>
      <t xml:space="preserve">Nilai Pekerja Pabrik per Menit            </t>
    </r>
    <r>
      <rPr>
        <b/>
        <sz val="10"/>
        <color rgb="FFFF0000"/>
        <rFont val="Century Gothic"/>
        <family val="2"/>
      </rPr>
      <t>(berdasarkan Upah Minimum)</t>
    </r>
  </si>
  <si>
    <r>
      <rPr>
        <b/>
        <sz val="14"/>
        <rFont val="Century Gothic"/>
        <family val="2"/>
      </rPr>
      <t xml:space="preserve">Factory Labour Minute Value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Target Wage)</t>
    </r>
    <r>
      <rPr>
        <b/>
        <sz val="12"/>
        <rFont val="Century Gothic"/>
        <family val="2"/>
      </rPr>
      <t xml:space="preserve">                      
</t>
    </r>
    <r>
      <rPr>
        <b/>
        <sz val="12"/>
        <color rgb="FFFF0000"/>
        <rFont val="Century Gothic"/>
        <family val="2"/>
      </rPr>
      <t xml:space="preserve">Nilai Pekerja Pabrik per Menit           </t>
    </r>
    <r>
      <rPr>
        <b/>
        <sz val="10"/>
        <color rgb="FFFF0000"/>
        <rFont val="Century Gothic"/>
        <family val="2"/>
      </rPr>
      <t>(berdasarkan Target Upah )</t>
    </r>
  </si>
  <si>
    <r>
      <t xml:space="preserve">(operational expenses in EUR divided by the total monthly sewing minutes (C21) 
</t>
    </r>
    <r>
      <rPr>
        <sz val="10"/>
        <color rgb="FFFF0000"/>
        <rFont val="Century Gothic"/>
        <family val="2"/>
      </rPr>
      <t>(pengeluaran operasional dalam Euro dibagi total menit menjahit per bulan (C21)</t>
    </r>
  </si>
  <si>
    <r>
      <t xml:space="preserve">Monthly Operational Expenses in the Factory/ </t>
    </r>
    <r>
      <rPr>
        <b/>
        <i/>
        <sz val="16"/>
        <color rgb="FFFF0000"/>
        <rFont val="Century Gothic"/>
        <family val="2"/>
      </rPr>
      <t>Pengeluaran Operasional Pabrik per Bulan</t>
    </r>
  </si>
  <si>
    <r>
      <t xml:space="preserve">per minute, </t>
    </r>
    <r>
      <rPr>
        <sz val="10"/>
        <color rgb="FFFF0000"/>
        <rFont val="Century Gothic"/>
        <family val="2"/>
      </rPr>
      <t>per menit</t>
    </r>
  </si>
  <si>
    <r>
      <t xml:space="preserve">Insert the total amount paid for </t>
    </r>
    <r>
      <rPr>
        <b/>
        <sz val="9.5"/>
        <color theme="1"/>
        <rFont val="Century Gothic"/>
        <family val="2"/>
      </rPr>
      <t>Direct Labour</t>
    </r>
    <r>
      <rPr>
        <sz val="9.5"/>
        <color theme="1"/>
        <rFont val="Century Gothic"/>
        <family val="2"/>
      </rPr>
      <t xml:space="preserve"> (i.e. sewing operators) </t>
    </r>
    <r>
      <rPr>
        <b/>
        <sz val="9.5"/>
        <color theme="1"/>
        <rFont val="Century Gothic"/>
        <family val="2"/>
      </rPr>
      <t>per month in IDR.</t>
    </r>
    <r>
      <rPr>
        <sz val="9.5"/>
        <color theme="1"/>
        <rFont val="Century Gothic"/>
        <family val="2"/>
      </rPr>
      <t xml:space="preserve"> 
</t>
    </r>
    <r>
      <rPr>
        <b/>
        <sz val="9.5"/>
        <color rgb="FFFF0000"/>
        <rFont val="Century Gothic"/>
        <family val="2"/>
      </rPr>
      <t>Masukkan total pembayaran untuk Pekerja Langsung (mis. Operator jahit) per bulan dalam Rp</t>
    </r>
  </si>
  <si>
    <r>
      <t xml:space="preserve">Insert the total amount paid for </t>
    </r>
    <r>
      <rPr>
        <b/>
        <sz val="9.5"/>
        <color theme="1"/>
        <rFont val="Century Gothic"/>
        <family val="2"/>
      </rPr>
      <t>Indirect Labour</t>
    </r>
    <r>
      <rPr>
        <sz val="9.5"/>
        <color theme="1"/>
        <rFont val="Century Gothic"/>
        <family val="2"/>
      </rPr>
      <t xml:space="preserve"> (all other labour costs besides sewing, e.g. cutting, QC, maintainance, security, cleaning, office staff etc.) </t>
    </r>
    <r>
      <rPr>
        <b/>
        <sz val="9.5"/>
        <color theme="1"/>
        <rFont val="Century Gothic"/>
        <family val="2"/>
      </rPr>
      <t>per month in IDR.</t>
    </r>
    <r>
      <rPr>
        <sz val="9.5"/>
        <color theme="1"/>
        <rFont val="Century Gothic"/>
        <family val="2"/>
      </rPr>
      <t xml:space="preserve"> </t>
    </r>
    <r>
      <rPr>
        <b/>
        <sz val="9.5"/>
        <color rgb="FFFF0000"/>
        <rFont val="Century Gothic"/>
        <family val="2"/>
      </rPr>
      <t>Masukkan total pembayaran untuk Pekerja Tidak Langsung (semua pekera diluar operator jahit, mis. cutting, QC, maintainance, security, cleaning, office staff dsb) per bulan dalam Rp</t>
    </r>
  </si>
  <si>
    <r>
      <t xml:space="preserve">Insert the average overhead costs in the factory: rent, fuel, electricity, training, interest payments, depreciation on building, safety measures, etc. </t>
    </r>
    <r>
      <rPr>
        <b/>
        <sz val="9.5"/>
        <color theme="1"/>
        <rFont val="Century Gothic"/>
        <family val="2"/>
      </rPr>
      <t>per month in IDR.</t>
    </r>
    <r>
      <rPr>
        <sz val="9.5"/>
        <color theme="1"/>
        <rFont val="Century Gothic"/>
        <family val="2"/>
      </rPr>
      <t xml:space="preserve">  </t>
    </r>
    <r>
      <rPr>
        <b/>
        <sz val="9.5"/>
        <color rgb="FFFF0000"/>
        <rFont val="Century Gothic"/>
        <family val="2"/>
      </rPr>
      <t>Masukkan rata2 biaya overhead di pabrik: sewa, bahan bakar, listrik, pelatihan, bunga bank, depresiasi nilai bangunan, biaya K3, dsb. Per bulan dalam Rp</t>
    </r>
  </si>
  <si>
    <r>
      <rPr>
        <sz val="11"/>
        <rFont val="Century Gothic"/>
        <family val="2"/>
      </rPr>
      <t xml:space="preserve">Total percentage paid for </t>
    </r>
    <r>
      <rPr>
        <b/>
        <sz val="11"/>
        <rFont val="Century Gothic"/>
        <family val="2"/>
      </rPr>
      <t xml:space="preserve">Direct Labour, </t>
    </r>
    <r>
      <rPr>
        <sz val="11"/>
        <rFont val="Century Gothic"/>
        <family val="2"/>
      </rPr>
      <t xml:space="preserve">i.e. sewing (based on step 22 above).    </t>
    </r>
    <r>
      <rPr>
        <sz val="11"/>
        <color rgb="FF00B0F0"/>
        <rFont val="Century Gothic"/>
        <family val="2"/>
      </rPr>
      <t xml:space="preserve">                                                                                       
</t>
    </r>
    <r>
      <rPr>
        <b/>
        <sz val="11"/>
        <color rgb="FFFF0000"/>
        <rFont val="Century Gothic"/>
        <family val="2"/>
      </rPr>
      <t>Persentase total pembayaran untuk Pekerja Langsung misalnya operator jahit (berdasarkan langkah 22 di atas)</t>
    </r>
  </si>
  <si>
    <r>
      <rPr>
        <sz val="11"/>
        <rFont val="Century Gothic"/>
        <family val="2"/>
      </rPr>
      <t xml:space="preserve">Total percentage paid for </t>
    </r>
    <r>
      <rPr>
        <b/>
        <sz val="11"/>
        <rFont val="Century Gothic"/>
        <family val="2"/>
      </rPr>
      <t xml:space="preserve">Indirect Labour, </t>
    </r>
    <r>
      <rPr>
        <sz val="11"/>
        <rFont val="Century Gothic"/>
        <family val="2"/>
      </rPr>
      <t>i.e. all other labour costs besides sewing, e.g. cutting, QC, maintainance, security, cleaning, office staff etc. (based on step 23 above).</t>
    </r>
    <r>
      <rPr>
        <sz val="11"/>
        <color rgb="FF00B0F0"/>
        <rFont val="Century Gothic"/>
        <family val="2"/>
      </rPr>
      <t xml:space="preserve"> </t>
    </r>
    <r>
      <rPr>
        <b/>
        <sz val="11"/>
        <color rgb="FFFF0000"/>
        <rFont val="Century Gothic"/>
        <family val="2"/>
      </rPr>
      <t>Persentase total pembayaran untuk Pekerja Tidak Langsung misalnya  e.g. cutting, QC, maintainance, security, cleaning, office staff etc (berdasarkan langkah 23 di atas)</t>
    </r>
  </si>
  <si>
    <r>
      <t xml:space="preserve">Fabric costs per piece (incl. wastage %) in EUR.                                                             
</t>
    </r>
    <r>
      <rPr>
        <b/>
        <sz val="11"/>
        <color rgb="FFFF0000"/>
        <rFont val="Century Gothic"/>
        <family val="2"/>
      </rPr>
      <t>Biaya bahan per satuan (termasuk % penyusutan) dalam EUR</t>
    </r>
  </si>
  <si>
    <r>
      <t xml:space="preserve">Costs for accessories (buttons, zippers, etc) per piece in EUR                                       
</t>
    </r>
    <r>
      <rPr>
        <b/>
        <sz val="11"/>
        <color rgb="FFFF0000"/>
        <rFont val="Century Gothic"/>
        <family val="2"/>
      </rPr>
      <t xml:space="preserve">Biaya aksesoris per satuan (kancing, resleting, dsb) </t>
    </r>
  </si>
  <si>
    <r>
      <t xml:space="preserve">Total amount per piece for polybag, packaging, hangtag                                          
</t>
    </r>
    <r>
      <rPr>
        <b/>
        <sz val="11"/>
        <color rgb="FFFF0000"/>
        <rFont val="Century Gothic"/>
        <family val="2"/>
      </rPr>
      <t>Biaya polybag, pengemasan, hangtag</t>
    </r>
  </si>
  <si>
    <r>
      <t xml:space="preserve">Style name or number of the Product </t>
    </r>
    <r>
      <rPr>
        <b/>
        <sz val="11"/>
        <color rgb="FFFF0000"/>
        <rFont val="Century Gothic"/>
        <family val="2"/>
      </rPr>
      <t>Jenis model atau nomor produk</t>
    </r>
  </si>
  <si>
    <r>
      <t xml:space="preserve">Factory labour minute value x SAM / efficiency %                                                         
</t>
    </r>
    <r>
      <rPr>
        <b/>
        <sz val="11"/>
        <color rgb="FFFF0000"/>
        <rFont val="Century Gothic"/>
        <family val="2"/>
      </rPr>
      <t>Menit pekerja pabrik x SAM / % efisiensi</t>
    </r>
  </si>
  <si>
    <r>
      <rPr>
        <sz val="10"/>
        <rFont val="Century Gothic"/>
        <family val="2"/>
      </rPr>
      <t xml:space="preserve">Monthly overhead costs (step 19) divided by monthly sewing minutes -C12) x minutes spent on style (step 22-23). </t>
    </r>
    <r>
      <rPr>
        <b/>
        <sz val="10"/>
        <color rgb="FFFF0000"/>
        <rFont val="Century Gothic"/>
        <family val="2"/>
      </rPr>
      <t>Biaya overhead per bulan (Langkah 19) dibagi dengan menit jahit bulanan - C12) x menit model (langkah 22-23)</t>
    </r>
  </si>
  <si>
    <r>
      <t xml:space="preserve">Insert total </t>
    </r>
    <r>
      <rPr>
        <u/>
        <sz val="11"/>
        <color theme="1"/>
        <rFont val="Century Gothic"/>
        <family val="2"/>
      </rPr>
      <t>number</t>
    </r>
    <r>
      <rPr>
        <sz val="11"/>
        <color theme="1"/>
        <rFont val="Century Gothic"/>
        <family val="2"/>
      </rPr>
      <t xml:space="preserve"> of </t>
    </r>
    <r>
      <rPr>
        <b/>
        <sz val="11"/>
        <color theme="1"/>
        <rFont val="Century Gothic"/>
        <family val="2"/>
      </rPr>
      <t>production workers</t>
    </r>
    <r>
      <rPr>
        <sz val="11"/>
        <color theme="1"/>
        <rFont val="Century Gothic"/>
        <family val="2"/>
      </rPr>
      <t xml:space="preserve"> in the factory. 
</t>
    </r>
    <r>
      <rPr>
        <b/>
        <sz val="11"/>
        <color rgb="FFFF0000"/>
        <rFont val="Century Gothic"/>
        <family val="2"/>
      </rPr>
      <t>Isi dengan total jumlah pekerja</t>
    </r>
  </si>
  <si>
    <r>
      <t xml:space="preserve">Insert total </t>
    </r>
    <r>
      <rPr>
        <u/>
        <sz val="11"/>
        <color theme="1"/>
        <rFont val="Century Gothic"/>
        <family val="2"/>
      </rPr>
      <t>number</t>
    </r>
    <r>
      <rPr>
        <sz val="11"/>
        <color theme="1"/>
        <rFont val="Century Gothic"/>
        <family val="2"/>
      </rPr>
      <t xml:space="preserve"> of </t>
    </r>
    <r>
      <rPr>
        <b/>
        <sz val="11"/>
        <color theme="1"/>
        <rFont val="Century Gothic"/>
        <family val="2"/>
      </rPr>
      <t>female workers</t>
    </r>
    <r>
      <rPr>
        <sz val="11"/>
        <color theme="1"/>
        <rFont val="Century Gothic"/>
        <family val="2"/>
      </rPr>
      <t xml:space="preserve"> in the factory.</t>
    </r>
    <r>
      <rPr>
        <b/>
        <sz val="11"/>
        <color rgb="FFFF0000"/>
        <rFont val="Century Gothic"/>
        <family val="2"/>
      </rPr>
      <t xml:space="preserve"> 
Isi dengan total jumlah pekerja perempuan</t>
    </r>
  </si>
  <si>
    <r>
      <t xml:space="preserve">Insert total number of </t>
    </r>
    <r>
      <rPr>
        <b/>
        <sz val="11"/>
        <color theme="1"/>
        <rFont val="Century Gothic"/>
        <family val="2"/>
      </rPr>
      <t>sewing operators</t>
    </r>
    <r>
      <rPr>
        <sz val="11"/>
        <color theme="1"/>
        <rFont val="Century Gothic"/>
        <family val="2"/>
      </rPr>
      <t xml:space="preserve"> working actively in the prod. lines (i.e. # machines in the lines determine capacity minutes), which means: </t>
    </r>
    <r>
      <rPr>
        <b/>
        <sz val="11"/>
        <color rgb="FFFF0000"/>
        <rFont val="Century Gothic"/>
        <family val="2"/>
      </rPr>
      <t>Isi dengan jumlah operator jahit yang aktif di line (jumlah mesin jahit menentukan kapasitas menit, yang artinya bahwa mereka</t>
    </r>
  </si>
  <si>
    <r>
      <t xml:space="preserve">Insert the </t>
    </r>
    <r>
      <rPr>
        <b/>
        <sz val="11"/>
        <color theme="1"/>
        <rFont val="Century Gothic"/>
        <family val="2"/>
      </rPr>
      <t xml:space="preserve">actual number of OT Hours </t>
    </r>
    <r>
      <rPr>
        <u/>
        <sz val="11"/>
        <color theme="1"/>
        <rFont val="Century Gothic"/>
        <family val="2"/>
      </rPr>
      <t>PER WEEK</t>
    </r>
    <r>
      <rPr>
        <sz val="11"/>
        <color theme="1"/>
        <rFont val="Century Gothic"/>
        <family val="2"/>
      </rPr>
      <t xml:space="preserve"> / </t>
    </r>
    <r>
      <rPr>
        <b/>
        <sz val="11"/>
        <color rgb="FFFF0000"/>
        <rFont val="Century Gothic"/>
        <family val="2"/>
      </rPr>
      <t xml:space="preserve">Masukkan Jam lembur aktual </t>
    </r>
    <r>
      <rPr>
        <b/>
        <u/>
        <sz val="11"/>
        <color rgb="FFFF0000"/>
        <rFont val="Century Gothic"/>
        <family val="2"/>
      </rPr>
      <t>PER MINGGU</t>
    </r>
  </si>
  <si>
    <r>
      <t xml:space="preserve">Total </t>
    </r>
    <r>
      <rPr>
        <u/>
        <sz val="11"/>
        <color theme="1"/>
        <rFont val="Century Gothic"/>
        <family val="2"/>
      </rPr>
      <t>number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of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OT Hours per week, 
</t>
    </r>
    <r>
      <rPr>
        <b/>
        <sz val="11"/>
        <color rgb="FFFF0000"/>
        <rFont val="Century Gothic"/>
        <family val="2"/>
      </rPr>
      <t>Total jam lembur per minggu</t>
    </r>
    <r>
      <rPr>
        <b/>
        <sz val="11"/>
        <color theme="1"/>
        <rFont val="Century Gothic"/>
        <family val="2"/>
      </rPr>
      <t xml:space="preserve"> </t>
    </r>
  </si>
  <si>
    <r>
      <t xml:space="preserve">of the workforce.     
</t>
    </r>
    <r>
      <rPr>
        <b/>
        <sz val="11"/>
        <color rgb="FFFF0000"/>
        <rFont val="Century Gothic"/>
        <family val="2"/>
      </rPr>
      <t>dari total pekerja.</t>
    </r>
  </si>
  <si>
    <r>
      <t xml:space="preserve">Please insert the total amount of </t>
    </r>
    <r>
      <rPr>
        <b/>
        <sz val="10"/>
        <color theme="1"/>
        <rFont val="Century Gothic"/>
        <family val="2"/>
      </rPr>
      <t xml:space="preserve">paid leave payments for extraordinary events paid </t>
    </r>
    <r>
      <rPr>
        <u/>
        <sz val="10"/>
        <color theme="1"/>
        <rFont val="Century Gothic"/>
        <family val="2"/>
      </rPr>
      <t>in the previous YEAR in IDR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(e.g. own Marriage, Child Marriage, Son Circumcision, Baptism of child, Baby Delivery of Wife, Close Family pass away, Family living in same house pass away)  
</t>
    </r>
    <r>
      <rPr>
        <b/>
        <sz val="10"/>
        <color rgb="FFFF0000"/>
        <rFont val="Century Gothic"/>
        <family val="2"/>
      </rPr>
      <t xml:space="preserve">Isi dengan total pembayaran untuk cuti khusus yang dibayar, </t>
    </r>
    <r>
      <rPr>
        <b/>
        <u/>
        <sz val="10"/>
        <color rgb="FFFF0000"/>
        <rFont val="Century Gothic"/>
        <family val="2"/>
      </rPr>
      <t>tahun lalu dalam Rupiah</t>
    </r>
    <r>
      <rPr>
        <b/>
        <sz val="10"/>
        <color rgb="FFFF0000"/>
        <rFont val="Century Gothic"/>
        <family val="2"/>
      </rPr>
      <t xml:space="preserve"> (misalnya cuti menikah, anak menikah, sunatan anak, baptis anak, istri melahirkan, anggota keluarga dekat dan keluarga satu rumah meninggal dunia).</t>
    </r>
  </si>
  <si>
    <r>
      <t xml:space="preserve">Please insert the total amount of </t>
    </r>
    <r>
      <rPr>
        <b/>
        <sz val="10"/>
        <color theme="1"/>
        <rFont val="Century Gothic"/>
        <family val="2"/>
      </rPr>
      <t xml:space="preserve">sick leave paid </t>
    </r>
    <r>
      <rPr>
        <sz val="10"/>
        <color theme="1"/>
        <rFont val="Century Gothic"/>
        <family val="2"/>
      </rPr>
      <t xml:space="preserve">over the previous </t>
    </r>
    <r>
      <rPr>
        <u/>
        <sz val="10"/>
        <color theme="1"/>
        <rFont val="Century Gothic"/>
        <family val="2"/>
      </rPr>
      <t>YEAR in IDR</t>
    </r>
    <r>
      <rPr>
        <sz val="10"/>
        <color theme="1"/>
        <rFont val="Century Gothic"/>
        <family val="2"/>
      </rPr>
      <t xml:space="preserve"> (0-4 month 100% / 4-8 month 75% / 8-12 month 50% / 12-16 month 25%).  
</t>
    </r>
    <r>
      <rPr>
        <b/>
        <sz val="10"/>
        <color rgb="FFFF0000"/>
        <rFont val="Century Gothic"/>
        <family val="2"/>
      </rPr>
      <t xml:space="preserve">Isi dengan total cuti yang dibayar untuk pekerja yang sakit </t>
    </r>
    <r>
      <rPr>
        <b/>
        <u/>
        <sz val="10"/>
        <color rgb="FFFF0000"/>
        <rFont val="Century Gothic"/>
        <family val="2"/>
      </rPr>
      <t>tahun lalu dalam Rupiah</t>
    </r>
    <r>
      <rPr>
        <b/>
        <sz val="10"/>
        <color rgb="FFFF0000"/>
        <rFont val="Century Gothic"/>
        <family val="2"/>
      </rPr>
      <t xml:space="preserve"> (0-4 bulan 100% / 4-8 bulan 75% / 8-12 bulan 50% / 12-16 bulan 25%)</t>
    </r>
  </si>
  <si>
    <r>
      <t xml:space="preserve">Insert total amount paid in </t>
    </r>
    <r>
      <rPr>
        <b/>
        <sz val="11"/>
        <color theme="1"/>
        <rFont val="Century Gothic"/>
        <family val="2"/>
      </rPr>
      <t>productivity bonuses</t>
    </r>
    <r>
      <rPr>
        <sz val="11"/>
        <color theme="1"/>
        <rFont val="Century Gothic"/>
        <family val="2"/>
      </rPr>
      <t xml:space="preserve"> </t>
    </r>
    <r>
      <rPr>
        <u/>
        <sz val="11"/>
        <color theme="1"/>
        <rFont val="Century Gothic"/>
        <family val="2"/>
      </rPr>
      <t>per MONTH in IDR</t>
    </r>
    <r>
      <rPr>
        <sz val="11"/>
        <color theme="1"/>
        <rFont val="Century Gothic"/>
        <family val="2"/>
      </rPr>
      <t xml:space="preserve">. 
</t>
    </r>
    <r>
      <rPr>
        <b/>
        <sz val="11"/>
        <color rgb="FFFF0000"/>
        <rFont val="Century Gothic"/>
        <family val="2"/>
      </rPr>
      <t xml:space="preserve">Isi jumlah total bonus berdasarkan produktivitas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</si>
  <si>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Insert total amount paid in </t>
    </r>
    <r>
      <rPr>
        <b/>
        <sz val="11"/>
        <color theme="1"/>
        <rFont val="Century Gothic"/>
        <family val="2"/>
      </rPr>
      <t>attendance bonuses</t>
    </r>
    <r>
      <rPr>
        <sz val="11"/>
        <color theme="1"/>
        <rFont val="Century Gothic"/>
        <family val="2"/>
      </rPr>
      <t xml:space="preserve"> </t>
    </r>
    <r>
      <rPr>
        <u/>
        <sz val="11"/>
        <color theme="1"/>
        <rFont val="Century Gothic"/>
        <family val="2"/>
      </rPr>
      <t>per MONTH in IDR.</t>
    </r>
    <r>
      <rPr>
        <sz val="11"/>
        <color theme="1"/>
        <rFont val="Century Gothic"/>
        <family val="2"/>
      </rPr>
      <t xml:space="preserve"> 
</t>
    </r>
    <r>
      <rPr>
        <b/>
        <sz val="11"/>
        <color rgb="FFFF0000"/>
        <rFont val="Century Gothic"/>
        <family val="2"/>
      </rPr>
      <t xml:space="preserve">Isi jumlah total bonus berdasarkan kehadiran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</si>
  <si>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Insert total amount paid in </t>
    </r>
    <r>
      <rPr>
        <b/>
        <sz val="11"/>
        <color theme="1"/>
        <rFont val="Century Gothic"/>
        <family val="2"/>
      </rPr>
      <t xml:space="preserve">Seniority / Grade allowance </t>
    </r>
    <r>
      <rPr>
        <u/>
        <sz val="11"/>
        <color theme="1"/>
        <rFont val="Century Gothic"/>
        <family val="2"/>
      </rPr>
      <t>per MONTH in IDR.</t>
    </r>
    <r>
      <rPr>
        <sz val="11"/>
        <color theme="1"/>
        <rFont val="Century Gothic"/>
        <family val="2"/>
      </rPr>
      <t xml:space="preserve"> 
</t>
    </r>
    <r>
      <rPr>
        <b/>
        <sz val="11"/>
        <color rgb="FFFF0000"/>
        <rFont val="Century Gothic"/>
        <family val="2"/>
      </rPr>
      <t xml:space="preserve">Isi jumlah total bonus berdasarkan senioritas atau jabatan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</si>
  <si>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Insert total amount paid for </t>
    </r>
    <r>
      <rPr>
        <b/>
        <sz val="11"/>
        <color theme="1"/>
        <rFont val="Century Gothic"/>
        <family val="2"/>
      </rPr>
      <t>meal allowance</t>
    </r>
    <r>
      <rPr>
        <sz val="11"/>
        <color theme="1"/>
        <rFont val="Century Gothic"/>
        <family val="2"/>
      </rPr>
      <t xml:space="preserve"> </t>
    </r>
    <r>
      <rPr>
        <u/>
        <sz val="11"/>
        <color theme="1"/>
        <rFont val="Century Gothic"/>
        <family val="2"/>
      </rPr>
      <t>per MONTH in IDR</t>
    </r>
    <r>
      <rPr>
        <sz val="11"/>
        <color theme="1"/>
        <rFont val="Century Gothic"/>
        <family val="2"/>
      </rPr>
      <t xml:space="preserve">. 
</t>
    </r>
    <r>
      <rPr>
        <b/>
        <sz val="11"/>
        <color rgb="FFFF0000"/>
        <rFont val="Century Gothic"/>
        <family val="2"/>
      </rPr>
      <t xml:space="preserve">Isi jumlah total tunjangan uang makan </t>
    </r>
    <r>
      <rPr>
        <b/>
        <u/>
        <sz val="11"/>
        <color rgb="FFFF0000"/>
        <rFont val="Century Gothic"/>
        <family val="2"/>
      </rPr>
      <t>per BULAN dalam Rupiah</t>
    </r>
    <r>
      <rPr>
        <b/>
        <sz val="11"/>
        <color theme="1"/>
        <rFont val="Century Gothic"/>
        <family val="2"/>
      </rPr>
      <t xml:space="preserve"> </t>
    </r>
  </si>
  <si>
    <r>
      <t xml:space="preserve">Insert total amount paid for </t>
    </r>
    <r>
      <rPr>
        <b/>
        <sz val="11"/>
        <color theme="1"/>
        <rFont val="Century Gothic"/>
        <family val="2"/>
      </rPr>
      <t>transportation allowance</t>
    </r>
    <r>
      <rPr>
        <sz val="11"/>
        <color theme="1"/>
        <rFont val="Century Gothic"/>
        <family val="2"/>
      </rPr>
      <t xml:space="preserve"> </t>
    </r>
    <r>
      <rPr>
        <u/>
        <sz val="11"/>
        <color theme="1"/>
        <rFont val="Century Gothic"/>
        <family val="2"/>
      </rPr>
      <t>per MONTH in IDR</t>
    </r>
    <r>
      <rPr>
        <sz val="11"/>
        <color theme="1"/>
        <rFont val="Century Gothic"/>
        <family val="2"/>
      </rPr>
      <t xml:space="preserve">. 
</t>
    </r>
    <r>
      <rPr>
        <b/>
        <sz val="11"/>
        <color rgb="FFFF0000"/>
        <rFont val="Century Gothic"/>
        <family val="2"/>
      </rPr>
      <t xml:space="preserve">Isi jumlah tunjangan uang transport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</si>
  <si>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Insert total amount paid in </t>
    </r>
    <r>
      <rPr>
        <b/>
        <sz val="11"/>
        <color theme="1"/>
        <rFont val="Century Gothic"/>
        <family val="2"/>
      </rPr>
      <t>additional bonuses</t>
    </r>
    <r>
      <rPr>
        <sz val="11"/>
        <color theme="1"/>
        <rFont val="Century Gothic"/>
        <family val="2"/>
      </rPr>
      <t xml:space="preserve"> </t>
    </r>
    <r>
      <rPr>
        <u/>
        <sz val="11"/>
        <color theme="1"/>
        <rFont val="Century Gothic"/>
        <family val="2"/>
      </rPr>
      <t>per MONTH in IDR</t>
    </r>
    <r>
      <rPr>
        <sz val="11"/>
        <color theme="1"/>
        <rFont val="Century Gothic"/>
        <family val="2"/>
      </rPr>
      <t xml:space="preserve">. 
</t>
    </r>
    <r>
      <rPr>
        <b/>
        <sz val="11"/>
        <color rgb="FFFF0000"/>
        <rFont val="Century Gothic"/>
        <family val="2"/>
      </rPr>
      <t xml:space="preserve">Isi jumlah total bonus lainnya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</si>
  <si>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Insert total amount paid in </t>
    </r>
    <r>
      <rPr>
        <b/>
        <sz val="11"/>
        <color theme="1"/>
        <rFont val="Century Gothic"/>
        <family val="2"/>
      </rPr>
      <t>any additional allowances</t>
    </r>
    <r>
      <rPr>
        <sz val="11"/>
        <color theme="1"/>
        <rFont val="Century Gothic"/>
        <family val="2"/>
      </rPr>
      <t xml:space="preserve">  </t>
    </r>
    <r>
      <rPr>
        <u/>
        <sz val="11"/>
        <color theme="1"/>
        <rFont val="Century Gothic"/>
        <family val="2"/>
      </rPr>
      <t>per MONTH in IDR</t>
    </r>
    <r>
      <rPr>
        <sz val="11"/>
        <color theme="1"/>
        <rFont val="Century Gothic"/>
        <family val="2"/>
      </rPr>
      <t>.</t>
    </r>
    <r>
      <rPr>
        <sz val="11"/>
        <color rgb="FFFF0000"/>
        <rFont val="Century Gothic"/>
        <family val="2"/>
      </rPr>
      <t xml:space="preserve"> 
</t>
    </r>
    <r>
      <rPr>
        <b/>
        <sz val="11"/>
        <color rgb="FFFF0000"/>
        <rFont val="Century Gothic"/>
        <family val="2"/>
      </rPr>
      <t xml:space="preserve">Masukkan jumlah total tunjangan lainnya </t>
    </r>
    <r>
      <rPr>
        <b/>
        <u/>
        <sz val="11"/>
        <color rgb="FFFF0000"/>
        <rFont val="Century Gothic"/>
        <family val="2"/>
      </rPr>
      <t>per BULAN dalam Rupiah</t>
    </r>
  </si>
  <si>
    <r>
      <t xml:space="preserve">Total amount paid in </t>
    </r>
    <r>
      <rPr>
        <b/>
        <sz val="11"/>
        <color theme="1"/>
        <rFont val="Century Gothic"/>
        <family val="2"/>
      </rPr>
      <t>Severence Payments</t>
    </r>
    <r>
      <rPr>
        <sz val="11"/>
        <color theme="1"/>
        <rFont val="Century Gothic"/>
        <family val="2"/>
      </rPr>
      <t xml:space="preserve"> for the entire factory </t>
    </r>
    <r>
      <rPr>
        <u/>
        <sz val="11"/>
        <color theme="1"/>
        <rFont val="Century Gothic"/>
        <family val="2"/>
      </rPr>
      <t>per YEAR in IDR</t>
    </r>
    <r>
      <rPr>
        <sz val="11"/>
        <color theme="1"/>
        <rFont val="Century Gothic"/>
        <family val="2"/>
      </rPr>
      <t xml:space="preserve">. This could be affected due to </t>
    </r>
    <r>
      <rPr>
        <sz val="11"/>
        <rFont val="Century Gothic"/>
        <family val="2"/>
      </rPr>
      <t>Covid-19.</t>
    </r>
    <r>
      <rPr>
        <sz val="11"/>
        <color theme="1"/>
        <rFont val="Century Gothic"/>
        <family val="2"/>
      </rPr>
      <t xml:space="preserve"> 
</t>
    </r>
    <r>
      <rPr>
        <b/>
        <sz val="11"/>
        <color rgb="FFFF0000"/>
        <rFont val="Century Gothic"/>
        <family val="2"/>
      </rPr>
      <t xml:space="preserve">Masukkan jumlah total pesangon yang dikeluarkan </t>
    </r>
    <r>
      <rPr>
        <b/>
        <u/>
        <sz val="11"/>
        <color rgb="FFFF0000"/>
        <rFont val="Century Gothic"/>
        <family val="2"/>
      </rPr>
      <t>TAHUN LALU dalam Rupiah</t>
    </r>
    <r>
      <rPr>
        <b/>
        <sz val="11"/>
        <color rgb="FFFF0000"/>
        <rFont val="Century Gothic"/>
        <family val="2"/>
      </rPr>
      <t>. Hal ini dapat disebabkan oleh PHK akibat Covid19</t>
    </r>
  </si>
  <si>
    <r>
      <t xml:space="preserve">Total amount paid in </t>
    </r>
    <r>
      <rPr>
        <b/>
        <sz val="11"/>
        <color theme="1"/>
        <rFont val="Century Gothic"/>
        <family val="2"/>
      </rPr>
      <t>any additional labour related on-costs</t>
    </r>
    <r>
      <rPr>
        <sz val="11"/>
        <color theme="1"/>
        <rFont val="Century Gothic"/>
        <family val="2"/>
      </rPr>
      <t xml:space="preserve"> paid </t>
    </r>
    <r>
      <rPr>
        <u/>
        <sz val="11"/>
        <color theme="1"/>
        <rFont val="Century Gothic"/>
        <family val="2"/>
      </rPr>
      <t>per YEAR in IDR.</t>
    </r>
    <r>
      <rPr>
        <sz val="11"/>
        <color theme="1"/>
        <rFont val="Century Gothic"/>
        <family val="2"/>
      </rPr>
      <t xml:space="preserve"> 
</t>
    </r>
    <r>
      <rPr>
        <b/>
        <sz val="11"/>
        <color rgb="FFFF0000"/>
        <rFont val="Century Gothic"/>
        <family val="2"/>
      </rPr>
      <t xml:space="preserve">Masukkan jumlah total biaya lainnya terkait dengan pekerja yang dibayar </t>
    </r>
    <r>
      <rPr>
        <b/>
        <u/>
        <sz val="11"/>
        <color rgb="FFFF0000"/>
        <rFont val="Century Gothic"/>
        <family val="2"/>
      </rPr>
      <t>TAHUN LALU dalam Rupiah</t>
    </r>
  </si>
  <si>
    <r>
      <t xml:space="preserve">Total capacity min. per worker/month (taking public holiday into account). 
</t>
    </r>
    <r>
      <rPr>
        <b/>
        <sz val="11"/>
        <color rgb="FFFF0000"/>
        <rFont val="Century Gothic"/>
        <family val="2"/>
      </rPr>
      <t>Minimum kapasitas total per pekerja/bulan (libur nasional diperhitungkan)</t>
    </r>
  </si>
  <si>
    <r>
      <t xml:space="preserve">Total number of </t>
    </r>
    <r>
      <rPr>
        <b/>
        <sz val="11"/>
        <color theme="1"/>
        <rFont val="Century Gothic"/>
        <family val="2"/>
      </rPr>
      <t>monthly sewing minutes</t>
    </r>
    <r>
      <rPr>
        <sz val="11"/>
        <color theme="1"/>
        <rFont val="Century Gothic"/>
        <family val="2"/>
      </rPr>
      <t xml:space="preserve"> (number of sewing operators x (40 + weekly OT hours) x 4.33 x 60) MINUS average monthly number of minutes on days not worked (i.e. paid public leave). </t>
    </r>
    <r>
      <rPr>
        <b/>
        <sz val="11"/>
        <color rgb="FFFF0000"/>
        <rFont val="Century Gothic"/>
        <family val="2"/>
      </rPr>
      <t>Jumlah total menit jahit perbulan (jumlah operator jahit x (40 + jam lembur per minggu) x 4.33 x 60) DIKURANGI rata2 menit per bulan pada hari libur (misalnya libur nasional dibayar)</t>
    </r>
  </si>
  <si>
    <r>
      <t xml:space="preserve">Insert total amount paid for </t>
    </r>
    <r>
      <rPr>
        <b/>
        <sz val="11"/>
        <color theme="1"/>
        <rFont val="Century Gothic"/>
        <family val="2"/>
      </rPr>
      <t xml:space="preserve">festive bonus or 13th salary payment </t>
    </r>
    <r>
      <rPr>
        <sz val="11"/>
        <color theme="1"/>
        <rFont val="Century Gothic"/>
        <family val="2"/>
      </rPr>
      <t xml:space="preserve">last </t>
    </r>
    <r>
      <rPr>
        <u/>
        <sz val="11"/>
        <color theme="1"/>
        <rFont val="Century Gothic"/>
        <family val="2"/>
      </rPr>
      <t>YEAR in IDR</t>
    </r>
    <r>
      <rPr>
        <sz val="11"/>
        <color theme="1"/>
        <rFont val="Century Gothic"/>
        <family val="2"/>
      </rPr>
      <t xml:space="preserve"> (Eid Mubarak, Christmas or other 13th salary payment) 
</t>
    </r>
    <r>
      <rPr>
        <b/>
        <sz val="11"/>
        <color rgb="FFFF0000"/>
        <rFont val="Century Gothic"/>
        <family val="2"/>
      </rPr>
      <t xml:space="preserve">isi dengan jumlah total pembayaran THR atau upah ke-13 </t>
    </r>
    <r>
      <rPr>
        <b/>
        <u/>
        <sz val="11"/>
        <color rgb="FFFF0000"/>
        <rFont val="Century Gothic"/>
        <family val="2"/>
      </rPr>
      <t>tahun lalu dalam Rupiah</t>
    </r>
    <r>
      <rPr>
        <b/>
        <sz val="11"/>
        <color rgb="FFFF0000"/>
        <rFont val="Century Gothic"/>
        <family val="2"/>
      </rPr>
      <t xml:space="preserve"> (Idul Fitri, Natal dan bentuk lain dari upah ke-13)</t>
    </r>
  </si>
  <si>
    <r>
      <t xml:space="preserve">Insert total amount in </t>
    </r>
    <r>
      <rPr>
        <b/>
        <sz val="11"/>
        <color theme="1"/>
        <rFont val="Century Gothic"/>
        <family val="2"/>
      </rPr>
      <t>maternity leave benefits</t>
    </r>
    <r>
      <rPr>
        <sz val="11"/>
        <color theme="1"/>
        <rFont val="Century Gothic"/>
        <family val="2"/>
      </rPr>
      <t xml:space="preserve"> paid </t>
    </r>
    <r>
      <rPr>
        <u/>
        <sz val="11"/>
        <color theme="1"/>
        <rFont val="Century Gothic"/>
        <family val="2"/>
      </rPr>
      <t>last YEAR in IDR</t>
    </r>
    <r>
      <rPr>
        <sz val="11"/>
        <color theme="1"/>
        <rFont val="Century Gothic"/>
        <family val="2"/>
      </rPr>
      <t xml:space="preserve">. As per law, workers are entitled to 3 months pay. 
</t>
    </r>
    <r>
      <rPr>
        <b/>
        <sz val="11"/>
        <color rgb="FFFF0000"/>
        <rFont val="Century Gothic"/>
        <family val="2"/>
      </rPr>
      <t xml:space="preserve">Masukkan jumlah total cuti melahirkan dibayar selama </t>
    </r>
    <r>
      <rPr>
        <b/>
        <u/>
        <sz val="11"/>
        <color rgb="FFFF0000"/>
        <rFont val="Century Gothic"/>
        <family val="2"/>
      </rPr>
      <t>TAHUN LALU dalam Rupiah</t>
    </r>
    <r>
      <rPr>
        <b/>
        <sz val="11"/>
        <color rgb="FFFF0000"/>
        <rFont val="Century Gothic"/>
        <family val="2"/>
      </rPr>
      <t>. Sesuai aturan perundangan, pekerja berhak atas 3 bulan cuti dibayar</t>
    </r>
  </si>
  <si>
    <r>
      <rPr>
        <b/>
        <sz val="11"/>
        <color theme="0"/>
        <rFont val="Calibri"/>
        <family val="2"/>
      </rPr>
      <t>€</t>
    </r>
    <r>
      <rPr>
        <b/>
        <sz val="11"/>
        <color theme="0"/>
        <rFont val="Century Gothic"/>
        <family val="2"/>
      </rPr>
      <t xml:space="preserve"> Labour Minute Value </t>
    </r>
    <r>
      <rPr>
        <b/>
        <i/>
        <sz val="11"/>
        <color rgb="FFFF0000"/>
        <rFont val="Century Gothic"/>
        <family val="2"/>
      </rPr>
      <t>Nilai per Menit dalam Euro</t>
    </r>
  </si>
  <si>
    <r>
      <t xml:space="preserve">Difference (absolute) </t>
    </r>
    <r>
      <rPr>
        <b/>
        <i/>
        <sz val="11"/>
        <color rgb="FFFF0000"/>
        <rFont val="Century Gothic"/>
        <family val="2"/>
      </rPr>
      <t>Perbedaan (absolut)</t>
    </r>
  </si>
  <si>
    <r>
      <t xml:space="preserve">in IDR, </t>
    </r>
    <r>
      <rPr>
        <sz val="12"/>
        <color rgb="FFFF0000"/>
        <rFont val="Century Gothic"/>
        <family val="2"/>
      </rPr>
      <t>Rupiah</t>
    </r>
  </si>
  <si>
    <r>
      <rPr>
        <sz val="10"/>
        <rFont val="Century Gothic"/>
        <family val="2"/>
      </rPr>
      <t>Freight cost to bring material to factory and finished goods to buyer (depending on INCOTERMS agreed) per piece in USD.</t>
    </r>
    <r>
      <rPr>
        <sz val="10"/>
        <color rgb="FF00B0F0"/>
        <rFont val="Century Gothic"/>
        <family val="1"/>
      </rPr>
      <t xml:space="preserve"> </t>
    </r>
    <r>
      <rPr>
        <b/>
        <sz val="10"/>
        <color rgb="FFFF0000"/>
        <rFont val="Century Gothic"/>
        <family val="2"/>
      </rPr>
      <t>Biaya pengangkutan untuk membawa barang ke pabrik dan ke buyer (tergantung dari INCOTERM yang disepakati)</t>
    </r>
  </si>
  <si>
    <r>
      <rPr>
        <sz val="10"/>
        <rFont val="Century Gothic"/>
        <family val="2"/>
      </rPr>
      <t>Cost for import tax and duties calculated per piece in USD.</t>
    </r>
    <r>
      <rPr>
        <sz val="10"/>
        <color rgb="FF00B0F0"/>
        <rFont val="Century Gothic"/>
        <family val="1"/>
      </rPr>
      <t xml:space="preserve"> 
</t>
    </r>
    <r>
      <rPr>
        <b/>
        <sz val="10"/>
        <color rgb="FFFF0000"/>
        <rFont val="Century Gothic"/>
        <family val="2"/>
      </rPr>
      <t>Biaya pajak dan bea masuk per satuan dalam USD</t>
    </r>
  </si>
  <si>
    <r>
      <rPr>
        <b/>
        <i/>
        <sz val="10"/>
        <color theme="1"/>
        <rFont val="Century Gothic"/>
        <family val="2"/>
      </rPr>
      <t>If applicable</t>
    </r>
    <r>
      <rPr>
        <sz val="10"/>
        <color theme="1"/>
        <rFont val="Century Gothic"/>
        <family val="1"/>
      </rPr>
      <t xml:space="preserve">, insert the buying houses commission %                                                         </t>
    </r>
    <r>
      <rPr>
        <sz val="10"/>
        <color theme="1"/>
        <rFont val="Century Gothic"/>
        <family val="2"/>
      </rPr>
      <t xml:space="preserve"> 
</t>
    </r>
    <r>
      <rPr>
        <b/>
        <sz val="10"/>
        <color rgb="FFFF0000"/>
        <rFont val="Century Gothic"/>
        <family val="2"/>
      </rPr>
      <t>Jika ada, isi dengan % untuk agen</t>
    </r>
  </si>
  <si>
    <r>
      <t xml:space="preserve">Insert your profit margin. 
</t>
    </r>
    <r>
      <rPr>
        <b/>
        <sz val="10"/>
        <color rgb="FFFF0000"/>
        <rFont val="Century Gothic"/>
        <family val="2"/>
      </rPr>
      <t>Isi dengan margin keuntungan</t>
    </r>
  </si>
  <si>
    <r>
      <rPr>
        <b/>
        <sz val="9.5"/>
        <rFont val="Century Gothic"/>
        <family val="2"/>
      </rPr>
      <t>Total factory expenses per month in IDR / working minute costs</t>
    </r>
    <r>
      <rPr>
        <sz val="9.5"/>
        <rFont val="Century Gothic"/>
        <family val="2"/>
      </rPr>
      <t xml:space="preserve"> (which can be compared with the working minute costs based on prevailing (2018) min. wage (Cell I-59) as a plausibility check).</t>
    </r>
    <r>
      <rPr>
        <sz val="9.5"/>
        <color rgb="FF00B0F0"/>
        <rFont val="Century Gothic"/>
        <family val="2"/>
      </rPr>
      <t xml:space="preserve"> </t>
    </r>
    <r>
      <rPr>
        <sz val="9.5"/>
        <color theme="1"/>
        <rFont val="Century Gothic"/>
        <family val="2"/>
      </rPr>
      <t xml:space="preserve"> </t>
    </r>
    <r>
      <rPr>
        <b/>
        <sz val="9.5"/>
        <color rgb="FFFF0000"/>
        <rFont val="Century Gothic"/>
        <family val="2"/>
      </rPr>
      <t>Total pengeluaran pabrik per bulan dalam Rp / biaya kerja per menit (yang dapat dibandingkan dengan biaya kerja per menit pada tahun sebelumnya (Sel I-59) sebagai perbandingan</t>
    </r>
  </si>
  <si>
    <t>26)</t>
  </si>
  <si>
    <r>
      <t xml:space="preserve">Paid at 150%, </t>
    </r>
    <r>
      <rPr>
        <sz val="9"/>
        <color rgb="FFFF0000"/>
        <rFont val="Century Gothic"/>
        <family val="2"/>
      </rPr>
      <t>Pembayaran 1.5 kali upah</t>
    </r>
  </si>
  <si>
    <r>
      <t xml:space="preserve">Paid at 200%, </t>
    </r>
    <r>
      <rPr>
        <sz val="9"/>
        <color rgb="FFFF0000"/>
        <rFont val="Century Gothic"/>
        <family val="2"/>
      </rPr>
      <t>Pembayaran 2 kali upah</t>
    </r>
  </si>
  <si>
    <r>
      <t xml:space="preserve">Paid at 300%, </t>
    </r>
    <r>
      <rPr>
        <sz val="9"/>
        <color rgb="FFFF0000"/>
        <rFont val="Century Gothic"/>
        <family val="2"/>
      </rPr>
      <t>Pembayaran 3 kali upah</t>
    </r>
  </si>
  <si>
    <r>
      <t xml:space="preserve">Paid at 400%, </t>
    </r>
    <r>
      <rPr>
        <sz val="9"/>
        <color rgb="FFFF0000"/>
        <rFont val="Century Gothic"/>
        <family val="2"/>
      </rPr>
      <t>Pembayaran 4 kali upah</t>
    </r>
  </si>
  <si>
    <r>
      <t xml:space="preserve">Wage </t>
    </r>
    <r>
      <rPr>
        <b/>
        <i/>
        <sz val="12"/>
        <color rgb="FFFF0000"/>
        <rFont val="Century Gothic"/>
        <family val="2"/>
      </rPr>
      <t>Upah</t>
    </r>
  </si>
  <si>
    <r>
      <t xml:space="preserve">Labour Cost  avg. worker </t>
    </r>
    <r>
      <rPr>
        <b/>
        <sz val="11"/>
        <color rgb="FFFF0000"/>
        <rFont val="Century Gothic"/>
        <family val="2"/>
      </rPr>
      <t xml:space="preserve">Rata2 </t>
    </r>
    <r>
      <rPr>
        <b/>
        <i/>
        <sz val="11"/>
        <color rgb="FFFF0000"/>
        <rFont val="Century Gothic"/>
        <family val="2"/>
      </rPr>
      <t xml:space="preserve">Biaya per Pekerja </t>
    </r>
  </si>
  <si>
    <r>
      <t xml:space="preserve">Capacity Minutes </t>
    </r>
    <r>
      <rPr>
        <b/>
        <i/>
        <sz val="11"/>
        <color rgb="FFFF0000"/>
        <rFont val="Century Gothic"/>
        <family val="2"/>
      </rPr>
      <t>Kapasitas Menit</t>
    </r>
  </si>
  <si>
    <r>
      <t xml:space="preserve">IDR Labour Minute Value </t>
    </r>
    <r>
      <rPr>
        <b/>
        <i/>
        <sz val="11"/>
        <color rgb="FFFF0000"/>
        <rFont val="Century Gothic"/>
        <family val="2"/>
      </rPr>
      <t>Nilai Pekerja per Menit dalam Rupiah</t>
    </r>
  </si>
  <si>
    <r>
      <t xml:space="preserve">Increment (in%) </t>
    </r>
    <r>
      <rPr>
        <b/>
        <i/>
        <sz val="11"/>
        <color rgb="FFFF0000"/>
        <rFont val="Century Gothic"/>
        <family val="2"/>
      </rPr>
      <t>Persentase Kenaikan</t>
    </r>
  </si>
  <si>
    <r>
      <t>Wage grade</t>
    </r>
    <r>
      <rPr>
        <b/>
        <i/>
        <sz val="10"/>
        <color theme="0"/>
        <rFont val="Century Gothic"/>
        <family val="2"/>
      </rPr>
      <t xml:space="preserve"> </t>
    </r>
    <r>
      <rPr>
        <b/>
        <i/>
        <sz val="10"/>
        <color rgb="FFFF0000"/>
        <rFont val="Century Gothic"/>
        <family val="2"/>
      </rPr>
      <t>Tingkat upah</t>
    </r>
  </si>
  <si>
    <r>
      <t xml:space="preserve">Description </t>
    </r>
    <r>
      <rPr>
        <b/>
        <sz val="14"/>
        <color rgb="FFFF0000"/>
        <rFont val="Century Gothic"/>
        <family val="2"/>
      </rPr>
      <t xml:space="preserve">Penjelasan      </t>
    </r>
    <r>
      <rPr>
        <b/>
        <sz val="14"/>
        <color theme="0"/>
        <rFont val="Century Gothic"/>
        <family val="2"/>
      </rPr>
      <t xml:space="preserve">          </t>
    </r>
    <r>
      <rPr>
        <b/>
        <sz val="14"/>
        <color rgb="FFFF0000"/>
        <rFont val="Century Gothic"/>
        <family val="2"/>
      </rPr>
      <t xml:space="preserve"> </t>
    </r>
  </si>
  <si>
    <r>
      <t xml:space="preserve">Direct Labour </t>
    </r>
    <r>
      <rPr>
        <b/>
        <i/>
        <sz val="10"/>
        <color rgb="FFFF0000"/>
        <rFont val="Century Gothic"/>
        <family val="2"/>
      </rPr>
      <t>Pekerja Langsung</t>
    </r>
    <r>
      <rPr>
        <b/>
        <sz val="10"/>
        <color rgb="FFFF0000"/>
        <rFont val="Century Gothic"/>
        <family val="2"/>
      </rPr>
      <t xml:space="preserve"> (A)</t>
    </r>
  </si>
  <si>
    <r>
      <t xml:space="preserve">Indirect Labour </t>
    </r>
    <r>
      <rPr>
        <b/>
        <i/>
        <sz val="10"/>
        <color rgb="FFFF0000"/>
        <rFont val="Century Gothic"/>
        <family val="2"/>
      </rPr>
      <t>Pekerja tidak Langsung</t>
    </r>
    <r>
      <rPr>
        <b/>
        <sz val="10"/>
        <color rgb="FFFF0000"/>
        <rFont val="Century Gothic"/>
        <family val="2"/>
      </rPr>
      <t xml:space="preserve">  (B)</t>
    </r>
  </si>
  <si>
    <r>
      <t xml:space="preserve">Factory Labour Minute Value  </t>
    </r>
    <r>
      <rPr>
        <b/>
        <i/>
        <sz val="10"/>
        <color rgb="FFFF0000"/>
        <rFont val="Century Gothic"/>
        <family val="2"/>
      </rPr>
      <t>Nilai Pekerja Pabrik per Menit</t>
    </r>
    <r>
      <rPr>
        <b/>
        <sz val="10"/>
        <color rgb="FFFF0000"/>
        <rFont val="Century Gothic"/>
        <family val="2"/>
      </rPr>
      <t xml:space="preserve"> (C)</t>
    </r>
  </si>
  <si>
    <r>
      <t xml:space="preserve">Increment </t>
    </r>
    <r>
      <rPr>
        <b/>
        <i/>
        <sz val="14"/>
        <color rgb="FFFF0000"/>
        <rFont val="Century Gothic"/>
        <family val="2"/>
      </rPr>
      <t>Kenaikan</t>
    </r>
    <r>
      <rPr>
        <b/>
        <sz val="14"/>
        <color rgb="FFFF0000"/>
        <rFont val="Century Gothic"/>
        <family val="2"/>
      </rPr>
      <t xml:space="preserve"> (%)</t>
    </r>
  </si>
  <si>
    <r>
      <t xml:space="preserve">Once you have inserted all above you should get following information: </t>
    </r>
    <r>
      <rPr>
        <b/>
        <i/>
        <sz val="12"/>
        <color rgb="FFFF0000"/>
        <rFont val="Century Gothic"/>
        <family val="2"/>
      </rPr>
      <t>Setelah Anda mengisi data di atas maka akan diperoleh informasi berikut ini:</t>
    </r>
  </si>
  <si>
    <r>
      <t xml:space="preserve">Description </t>
    </r>
    <r>
      <rPr>
        <b/>
        <sz val="12"/>
        <color rgb="FFFF0000"/>
        <rFont val="Century Gothic"/>
        <family val="2"/>
      </rPr>
      <t xml:space="preserve"> Penjelasan     </t>
    </r>
    <r>
      <rPr>
        <b/>
        <sz val="12"/>
        <color theme="0"/>
        <rFont val="Century Gothic"/>
        <family val="2"/>
      </rPr>
      <t xml:space="preserve">         </t>
    </r>
  </si>
  <si>
    <r>
      <t xml:space="preserve">Insert </t>
    </r>
    <r>
      <rPr>
        <b/>
        <sz val="11"/>
        <color theme="1"/>
        <rFont val="Century Gothic"/>
        <family val="2"/>
      </rPr>
      <t>exchange rate IDR/EUR</t>
    </r>
    <r>
      <rPr>
        <sz val="11"/>
        <color theme="1"/>
        <rFont val="Century Gothic"/>
        <family val="2"/>
      </rPr>
      <t xml:space="preserve"> (change to actual). 
</t>
    </r>
    <r>
      <rPr>
        <b/>
        <sz val="11"/>
        <color rgb="FFFF0000"/>
        <rFont val="Century Gothic"/>
        <family val="2"/>
      </rPr>
      <t>Isi dengan Nilai Tukar Rp terhadap Euro (nilai tukar aktual)</t>
    </r>
  </si>
  <si>
    <r>
      <t xml:space="preserve">Labour Minute Value 
(based on Legal Minimum Wage)         
</t>
    </r>
    <r>
      <rPr>
        <b/>
        <sz val="12"/>
        <color rgb="FFFF0000"/>
        <rFont val="Century Gothic"/>
        <family val="2"/>
      </rPr>
      <t>Nilai Pekerja per Menit           (berdasarkan Upah Minimum)</t>
    </r>
  </si>
  <si>
    <r>
      <t xml:space="preserve">Labour Minute Value 
(based on Target Wage)                      
</t>
    </r>
    <r>
      <rPr>
        <b/>
        <sz val="12"/>
        <color rgb="FFFF0000"/>
        <rFont val="Century Gothic"/>
        <family val="2"/>
      </rPr>
      <t>Nilai Pekerja per Menit           (berdasarkan Target Upah )</t>
    </r>
  </si>
  <si>
    <r>
      <rPr>
        <i/>
        <sz val="12"/>
        <color theme="1"/>
        <rFont val="Century Gothic"/>
        <family val="2"/>
      </rPr>
      <t>If applicable</t>
    </r>
    <r>
      <rPr>
        <sz val="12"/>
        <color theme="1"/>
        <rFont val="Century Gothic"/>
        <family val="2"/>
      </rPr>
      <t xml:space="preserve">, insert the Target Wage Benchmark (Net), e.g. new NMW, CBA, or LW. 
</t>
    </r>
    <r>
      <rPr>
        <b/>
        <sz val="11.5"/>
        <color rgb="FFFF0000"/>
        <rFont val="Century Gothic"/>
        <family val="2"/>
      </rPr>
      <t xml:space="preserve">Masukkan target upah acuan (net), misalnya upah minimum yang baru, upah berdasarkan Perjanjian Kerja Bersama atau upah layak </t>
    </r>
    <r>
      <rPr>
        <b/>
        <i/>
        <sz val="11.5"/>
        <color rgb="FFFF0000"/>
        <rFont val="Century Gothic"/>
        <family val="2"/>
      </rPr>
      <t>jika ada</t>
    </r>
  </si>
  <si>
    <r>
      <t xml:space="preserve">Items provided by the factory </t>
    </r>
    <r>
      <rPr>
        <b/>
        <i/>
        <sz val="14"/>
        <color rgb="FFFF0000"/>
        <rFont val="Century Gothic"/>
        <family val="2"/>
      </rPr>
      <t>Jenis yang disediakan pabrik</t>
    </r>
  </si>
  <si>
    <r>
      <t xml:space="preserve">Details / Calculations 
</t>
    </r>
    <r>
      <rPr>
        <b/>
        <i/>
        <sz val="14"/>
        <color rgb="FFFF0000"/>
        <rFont val="Century Gothic"/>
        <family val="2"/>
      </rPr>
      <t>Rincian / Perhitungan</t>
    </r>
  </si>
  <si>
    <r>
      <t xml:space="preserve">Notes / </t>
    </r>
    <r>
      <rPr>
        <b/>
        <sz val="14"/>
        <color rgb="FFFF0000"/>
        <rFont val="Century Gothic"/>
        <family val="2"/>
      </rPr>
      <t xml:space="preserve"> </t>
    </r>
    <r>
      <rPr>
        <b/>
        <i/>
        <sz val="14"/>
        <color rgb="FFFF0000"/>
        <rFont val="Century Gothic"/>
        <family val="2"/>
      </rPr>
      <t>Catatan</t>
    </r>
  </si>
  <si>
    <r>
      <rPr>
        <sz val="10"/>
        <rFont val="Century Gothic"/>
        <family val="2"/>
      </rPr>
      <t xml:space="preserve">If applicable, amount for outsourced processes (embroidery, washing, printing, etc) p/piece in USD. </t>
    </r>
    <r>
      <rPr>
        <b/>
        <sz val="10"/>
        <color rgb="FFFF0000"/>
        <rFont val="Century Gothic"/>
        <family val="2"/>
      </rPr>
      <t>Jika ada, biaya proses yang dialihdaya (misal bordir, cuci, cetak) per satuan dalam USD</t>
    </r>
  </si>
  <si>
    <r>
      <t xml:space="preserve">Holiday payments / </t>
    </r>
    <r>
      <rPr>
        <b/>
        <sz val="11"/>
        <color theme="1"/>
        <rFont val="Century Gothic"/>
        <family val="2"/>
      </rPr>
      <t>paid annual leave</t>
    </r>
    <r>
      <rPr>
        <sz val="11"/>
        <color theme="1"/>
        <rFont val="Century Gothic"/>
        <family val="2"/>
      </rPr>
      <t xml:space="preserve">: 12 days per year 
</t>
    </r>
    <r>
      <rPr>
        <b/>
        <sz val="11"/>
        <color rgb="FFFF0000"/>
        <rFont val="Century Gothic"/>
        <family val="2"/>
      </rPr>
      <t>cuti dibayar: 12 hari per tahun</t>
    </r>
  </si>
  <si>
    <r>
      <t>Monthly capacity minutes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/ </t>
    </r>
    <r>
      <rPr>
        <b/>
        <sz val="22"/>
        <color rgb="FFFF0000"/>
        <rFont val="Century Gothic"/>
        <family val="2"/>
      </rPr>
      <t>kapasitas menit perbulan dalam Rp termasuk lembur</t>
    </r>
    <r>
      <rPr>
        <b/>
        <sz val="22"/>
        <rFont val="Century Gothic"/>
        <family val="2"/>
      </rPr>
      <t xml:space="preserve">
</t>
    </r>
    <r>
      <rPr>
        <i/>
        <sz val="22"/>
        <rFont val="Century Gothic"/>
        <family val="2"/>
      </rPr>
      <t>(sum row 35)</t>
    </r>
  </si>
  <si>
    <r>
      <t xml:space="preserve">Total labour costs per month in IDR / Labour Minute Costs </t>
    </r>
    <r>
      <rPr>
        <sz val="9.5"/>
        <color theme="1"/>
        <rFont val="Century Gothic"/>
        <family val="2"/>
      </rPr>
      <t>(calculated by dividing with sewing capacity minutes: C20)</t>
    </r>
    <r>
      <rPr>
        <b/>
        <sz val="9.5"/>
        <color theme="1"/>
        <rFont val="Century Gothic"/>
        <family val="2"/>
      </rPr>
      <t xml:space="preserve"> 
</t>
    </r>
    <r>
      <rPr>
        <b/>
        <sz val="9.5"/>
        <color rgb="FFFF0000"/>
        <rFont val="Century Gothic"/>
        <family val="2"/>
      </rPr>
      <t>Total biaya pekerja per bulan dalam Rp/ Biaya Pekerja per Menit (dihitung dari menit kapasitas jahit dibagi dengan C20)</t>
    </r>
  </si>
  <si>
    <t>Impact of COVID-19 on Product Style Costing</t>
  </si>
  <si>
    <t>Quantity required per month</t>
  </si>
  <si>
    <t>Unit Price</t>
  </si>
  <si>
    <t>Monthly Variable costs</t>
  </si>
  <si>
    <t>Facemasks / gloves, etc</t>
  </si>
  <si>
    <t>Desinfectants / soap / dispensers, etc.</t>
  </si>
  <si>
    <t>Other:</t>
  </si>
  <si>
    <t>Investments needed</t>
  </si>
  <si>
    <t># Months  for depreciation</t>
  </si>
  <si>
    <t>Infrared Thermometers</t>
  </si>
  <si>
    <t>Plastic/Plexiglass dividers</t>
  </si>
  <si>
    <t>Ventilators</t>
  </si>
  <si>
    <t>Refitting the building for social distancing</t>
  </si>
  <si>
    <t>Total:</t>
  </si>
  <si>
    <t>Pre-Covid</t>
  </si>
  <si>
    <t>Covid</t>
  </si>
  <si>
    <t>Additional per YEAR</t>
  </si>
  <si>
    <t>Increase in minute value</t>
  </si>
  <si>
    <t>Description</t>
  </si>
  <si>
    <t>Direct Labour (A)</t>
  </si>
  <si>
    <t>Indirect Labour  (B)</t>
  </si>
  <si>
    <t>Factory Labour Minute Value (C)</t>
  </si>
  <si>
    <t xml:space="preserve">Increase in Total Working Minute Cost </t>
  </si>
  <si>
    <t>(C+D)</t>
  </si>
  <si>
    <t>Calculating the Impact of Covid-19 on the cost for a product style</t>
  </si>
  <si>
    <t>Items provided by the factory</t>
  </si>
  <si>
    <t>Notes</t>
  </si>
  <si>
    <t>Style Name / Number</t>
  </si>
  <si>
    <t>Standard Allowed Minutes</t>
  </si>
  <si>
    <t>Efficiency Percentage</t>
  </si>
  <si>
    <r>
      <t xml:space="preserve">One could calculate the impact of </t>
    </r>
    <r>
      <rPr>
        <b/>
        <i/>
        <sz val="10"/>
        <color rgb="FFFF0000"/>
        <rFont val="Century Gothic"/>
        <family val="2"/>
      </rPr>
      <t xml:space="preserve">Covid-19 </t>
    </r>
    <r>
      <rPr>
        <i/>
        <sz val="10"/>
        <color theme="1"/>
        <rFont val="Century Gothic"/>
        <family val="2"/>
      </rPr>
      <t xml:space="preserve">by inserting the efficiency percentage </t>
    </r>
    <r>
      <rPr>
        <b/>
        <i/>
        <sz val="10"/>
        <color rgb="FFFF0000"/>
        <rFont val="Century Gothic"/>
        <family val="2"/>
      </rPr>
      <t>pre-Covid</t>
    </r>
    <r>
      <rPr>
        <i/>
        <sz val="10"/>
        <color theme="1"/>
        <rFont val="Century Gothic"/>
        <family val="2"/>
      </rPr>
      <t xml:space="preserve">. This would clarify the loss in efficiency and hence the additional number of minutes required to make the product. </t>
    </r>
  </si>
  <si>
    <t>Actual number of sewing minutes for style</t>
  </si>
  <si>
    <t>Total Material Costs</t>
  </si>
  <si>
    <t>Labour Cost</t>
  </si>
  <si>
    <r>
      <t xml:space="preserve">at 2020 LMW 
</t>
    </r>
    <r>
      <rPr>
        <b/>
        <i/>
        <sz val="11"/>
        <color theme="1"/>
        <rFont val="Century Gothic"/>
        <family val="2"/>
      </rPr>
      <t>Pre Covid</t>
    </r>
  </si>
  <si>
    <r>
      <t xml:space="preserve">at 2020 LMW  
</t>
    </r>
    <r>
      <rPr>
        <b/>
        <i/>
        <sz val="11"/>
        <color rgb="FFFF0000"/>
        <rFont val="Century Gothic"/>
        <family val="2"/>
      </rPr>
      <t>Covid</t>
    </r>
  </si>
  <si>
    <t>Direct</t>
  </si>
  <si>
    <t>Total Garment Manufacturing Cost</t>
  </si>
  <si>
    <t>Difference because of Covid</t>
  </si>
  <si>
    <t>Mark-up %</t>
  </si>
  <si>
    <t xml:space="preserve">Factory Selling Price </t>
  </si>
  <si>
    <t>Amount per month (IDR)</t>
  </si>
  <si>
    <t>Amount per month (EUR)</t>
  </si>
  <si>
    <t>Additional per month in IDR</t>
  </si>
  <si>
    <t>Additional per month in EUR</t>
  </si>
  <si>
    <r>
      <t xml:space="preserve">Note: if you don't know the SAM and efficiency percentage, simply indicate the actual labour minutes under 29, and 100% efficiency under 30. </t>
    </r>
    <r>
      <rPr>
        <b/>
        <i/>
        <sz val="10"/>
        <color rgb="FFFF0000"/>
        <rFont val="Century Gothic"/>
        <family val="2"/>
      </rPr>
      <t>Catatan: jika anda tidak tahu SAM dan persentase efisiensi, masukkan jumlah menit aktual di 29, dan 100% efisiensi di 30</t>
    </r>
  </si>
  <si>
    <r>
      <t xml:space="preserve">Style name or number of the Product </t>
    </r>
    <r>
      <rPr>
        <b/>
        <sz val="10"/>
        <color rgb="FFFF0000"/>
        <rFont val="Century Gothic"/>
        <family val="2"/>
      </rPr>
      <t>Jenis model atau nomor produk</t>
    </r>
  </si>
  <si>
    <r>
      <t xml:space="preserve">Fabric costs per piece (incl. wastage %) in EUR.                                                             
</t>
    </r>
    <r>
      <rPr>
        <b/>
        <sz val="10"/>
        <color rgb="FFFF0000"/>
        <rFont val="Century Gothic"/>
        <family val="2"/>
      </rPr>
      <t>Biaya bahan per satuan (termasuk % penyusutan) dalam EUR</t>
    </r>
  </si>
  <si>
    <r>
      <t xml:space="preserve">Costs for accessories (buttons, zippers, etc) per piece in EUR                                       
</t>
    </r>
    <r>
      <rPr>
        <b/>
        <sz val="10"/>
        <color rgb="FFFF0000"/>
        <rFont val="Century Gothic"/>
        <family val="2"/>
      </rPr>
      <t xml:space="preserve">Biaya aksesoris per satuan (kancing, resleting, dsb) </t>
    </r>
  </si>
  <si>
    <r>
      <t xml:space="preserve">Total amount per piece for polybag, packaging, hangtag                                          
</t>
    </r>
    <r>
      <rPr>
        <b/>
        <sz val="10"/>
        <color rgb="FFFF0000"/>
        <rFont val="Century Gothic"/>
        <family val="2"/>
      </rPr>
      <t>Biaya polybag, pengemasan, hangtag</t>
    </r>
  </si>
  <si>
    <r>
      <t xml:space="preserve">Factory labour minute value x SAM / efficiency %
</t>
    </r>
    <r>
      <rPr>
        <b/>
        <sz val="10"/>
        <color rgb="FFFF0000"/>
        <rFont val="Century Gothic"/>
        <family val="2"/>
      </rPr>
      <t>Menit pekerja pabrik x SAM / % efisiensi</t>
    </r>
    <r>
      <rPr>
        <sz val="10"/>
        <color theme="1"/>
        <rFont val="Century Gothic"/>
        <family val="2"/>
      </rPr>
      <t xml:space="preserve">
Labour costs could increase due to </t>
    </r>
    <r>
      <rPr>
        <b/>
        <sz val="10"/>
        <color rgb="FFFF0000"/>
        <rFont val="Century Gothic"/>
        <family val="2"/>
      </rPr>
      <t>Covid-19</t>
    </r>
    <r>
      <rPr>
        <sz val="10"/>
        <color theme="1"/>
        <rFont val="Century Gothic"/>
        <family val="2"/>
      </rPr>
      <t xml:space="preserve"> because the factory labour minute value has increased (i.e. because if increased severence pay), and because the number of minutes required to make the product increased (due to a drop in efficiency. </t>
    </r>
  </si>
  <si>
    <r>
      <rPr>
        <sz val="10"/>
        <rFont val="Century Gothic"/>
        <family val="2"/>
      </rPr>
      <t>Freight cost to bring material to factory and finished goods to buyer (depending on INCOTERMS agreed) per piece in USD.</t>
    </r>
    <r>
      <rPr>
        <sz val="10"/>
        <color rgb="FF00B0F0"/>
        <rFont val="Century Gothic"/>
        <family val="2"/>
      </rPr>
      <t xml:space="preserve"> </t>
    </r>
    <r>
      <rPr>
        <b/>
        <sz val="10"/>
        <color rgb="FFFF0000"/>
        <rFont val="Century Gothic"/>
        <family val="2"/>
      </rPr>
      <t>Biaya pengangkutan untuk membawa barang ke pabrik dan ke buyer (tergantung dari INCOTERM yang disepakati)</t>
    </r>
  </si>
  <si>
    <r>
      <rPr>
        <sz val="10"/>
        <rFont val="Century Gothic"/>
        <family val="2"/>
      </rPr>
      <t>Cost for import tax and duties calculated per piece in USD.</t>
    </r>
    <r>
      <rPr>
        <sz val="10"/>
        <color rgb="FF00B0F0"/>
        <rFont val="Century Gothic"/>
        <family val="2"/>
      </rPr>
      <t xml:space="preserve"> 
</t>
    </r>
    <r>
      <rPr>
        <b/>
        <sz val="10"/>
        <color rgb="FFFF0000"/>
        <rFont val="Century Gothic"/>
        <family val="2"/>
      </rPr>
      <t>Biaya pajak dan bea masuk per satuan dalam USD</t>
    </r>
  </si>
  <si>
    <r>
      <rPr>
        <b/>
        <i/>
        <sz val="10"/>
        <color theme="1"/>
        <rFont val="Century Gothic"/>
        <family val="2"/>
      </rPr>
      <t>If applicable</t>
    </r>
    <r>
      <rPr>
        <sz val="10"/>
        <color theme="1"/>
        <rFont val="Century Gothic"/>
        <family val="2"/>
      </rPr>
      <t xml:space="preserve">, insert the buying houses commission %                                                          
</t>
    </r>
    <r>
      <rPr>
        <b/>
        <sz val="10"/>
        <color rgb="FFFF0000"/>
        <rFont val="Century Gothic"/>
        <family val="2"/>
      </rPr>
      <t>Jika ada, isi dengan % untuk agen</t>
    </r>
  </si>
  <si>
    <t>Note: Total could be inserted in Cell C49 in the 'Input Fields' Worksheet</t>
  </si>
  <si>
    <r>
      <t>If applicable, Insert the total additional costs per month for</t>
    </r>
    <r>
      <rPr>
        <b/>
        <sz val="9.5"/>
        <color rgb="FFFF0000"/>
        <rFont val="Century Gothic"/>
        <family val="2"/>
      </rPr>
      <t xml:space="preserve"> </t>
    </r>
    <r>
      <rPr>
        <b/>
        <sz val="9.5"/>
        <rFont val="Century Gothic"/>
        <family val="2"/>
      </rPr>
      <t>Covid-19 measures</t>
    </r>
    <r>
      <rPr>
        <sz val="9.5"/>
        <color theme="1"/>
        <rFont val="Century Gothic"/>
        <family val="2"/>
      </rPr>
      <t xml:space="preserve"> (e.g. face masks, desinfectants, temperature scanning, etc). An aid to calculate this amount is included in the worksheet 'COVID". </t>
    </r>
    <r>
      <rPr>
        <b/>
        <sz val="9.5"/>
        <color rgb="FFFF0000"/>
        <rFont val="Century Gothic"/>
        <family val="2"/>
      </rPr>
      <t>Jika ada, masukkan total biaya per bulan untuk pencegahan Covid19 (misalnya biaya membeli masker, disinfektan, alat ukur suhu badan, dsb)</t>
    </r>
  </si>
  <si>
    <t>Amount Invested (IDR)</t>
  </si>
  <si>
    <r>
      <t xml:space="preserve">Insert total amount paid in </t>
    </r>
    <r>
      <rPr>
        <b/>
        <sz val="8.5"/>
        <color rgb="FFFF0000"/>
        <rFont val="Century Gothic"/>
        <family val="2"/>
      </rPr>
      <t>Severence Payments</t>
    </r>
    <r>
      <rPr>
        <b/>
        <sz val="8.5"/>
        <rFont val="Century Gothic"/>
        <family val="2"/>
      </rPr>
      <t xml:space="preserve"> for the entire factory in IDR PER YEAR. </t>
    </r>
  </si>
  <si>
    <r>
      <t>Total additional costs per month for</t>
    </r>
    <r>
      <rPr>
        <b/>
        <sz val="8.5"/>
        <color rgb="FFFF0000"/>
        <rFont val="Century Gothic"/>
        <family val="2"/>
      </rPr>
      <t xml:space="preserve"> Covid-19 measures</t>
    </r>
    <r>
      <rPr>
        <b/>
        <sz val="8.5"/>
        <color theme="1"/>
        <rFont val="Century Gothic"/>
        <family val="2"/>
      </rPr>
      <t xml:space="preserve"> (e.g. face masks, desinfectants, temperature scanning, refitting, etc).  </t>
    </r>
  </si>
  <si>
    <r>
      <t xml:space="preserve">Additional expenditures because of </t>
    </r>
    <r>
      <rPr>
        <b/>
        <sz val="12"/>
        <color rgb="FFFF0000"/>
        <rFont val="Century Gothic"/>
        <family val="2"/>
      </rPr>
      <t>Covid-19</t>
    </r>
  </si>
  <si>
    <r>
      <t xml:space="preserve">Items that are affected because of </t>
    </r>
    <r>
      <rPr>
        <b/>
        <sz val="12"/>
        <color rgb="FFFF0000"/>
        <rFont val="Century Gothic"/>
        <family val="2"/>
      </rPr>
      <t>Covid</t>
    </r>
  </si>
  <si>
    <r>
      <t xml:space="preserve">Additional costs per minute because of </t>
    </r>
    <r>
      <rPr>
        <b/>
        <sz val="16"/>
        <color rgb="FFFF0000"/>
        <rFont val="Century Gothic"/>
        <family val="2"/>
      </rPr>
      <t>Covid-19</t>
    </r>
  </si>
  <si>
    <r>
      <rPr>
        <b/>
        <sz val="12"/>
        <color theme="1"/>
        <rFont val="Century Gothic"/>
        <family val="2"/>
      </rPr>
      <t xml:space="preserve">CHECK: </t>
    </r>
    <r>
      <rPr>
        <sz val="12"/>
        <color theme="1"/>
        <rFont val="Century Gothic"/>
        <family val="2"/>
      </rPr>
      <t xml:space="preserve">insert the FOB price you receive from the buyer (in EUR).                     
</t>
    </r>
    <r>
      <rPr>
        <b/>
        <sz val="12"/>
        <color rgb="FFFF0000"/>
        <rFont val="Century Gothic"/>
        <family val="2"/>
      </rPr>
      <t>CEK: masukkan harga FOB yang diterima dari buyer (dalam EUR)</t>
    </r>
  </si>
  <si>
    <t>workforce</t>
  </si>
  <si>
    <t>paid leave</t>
  </si>
  <si>
    <r>
      <t xml:space="preserve">Total </t>
    </r>
    <r>
      <rPr>
        <b/>
        <u/>
        <sz val="12"/>
        <color theme="1"/>
        <rFont val="Century Gothic"/>
        <family val="2"/>
      </rPr>
      <t>number</t>
    </r>
    <r>
      <rPr>
        <sz val="12"/>
        <color theme="1"/>
        <rFont val="Century Gothic"/>
        <family val="2"/>
      </rPr>
      <t xml:space="preserve"> of </t>
    </r>
    <r>
      <rPr>
        <b/>
        <sz val="12"/>
        <color theme="1"/>
        <rFont val="Century Gothic"/>
        <family val="2"/>
      </rPr>
      <t>paid leave days taken annually per worker</t>
    </r>
    <r>
      <rPr>
        <sz val="12"/>
        <color theme="1"/>
        <rFont val="Century Gothic"/>
        <family val="2"/>
      </rPr>
      <t>.</t>
    </r>
  </si>
  <si>
    <t>overtime</t>
  </si>
  <si>
    <t>capacity minutes</t>
  </si>
  <si>
    <t>paid benefits</t>
  </si>
  <si>
    <t>employer on-costs</t>
  </si>
  <si>
    <r>
      <t xml:space="preserve">Female paid leave/ Female workers are entitled to 2 days menstruation leave. % of female workers multiplied with 2. 
</t>
    </r>
    <r>
      <rPr>
        <b/>
        <sz val="11"/>
        <color rgb="FFFF0000"/>
        <rFont val="Century Gothic"/>
        <family val="2"/>
      </rPr>
      <t>cuti haid dibayar / Jumlah total pekerja perempuan yang berhak atas 2 dari cuti haid.</t>
    </r>
  </si>
  <si>
    <r>
      <t xml:space="preserve">Factory Name (optional)
</t>
    </r>
    <r>
      <rPr>
        <b/>
        <sz val="8"/>
        <color rgb="FFFF0000"/>
        <rFont val="Century Gothic"/>
        <family val="2"/>
      </rPr>
      <t>Nama pabrik (opsional)</t>
    </r>
  </si>
  <si>
    <r>
      <t xml:space="preserve">Responsible staff (optional)
</t>
    </r>
    <r>
      <rPr>
        <b/>
        <sz val="8"/>
        <color rgb="FFFF0000"/>
        <rFont val="Century Gothic"/>
        <family val="2"/>
      </rPr>
      <t>Nama staf yang bertanggung jawab (opsional)</t>
    </r>
  </si>
  <si>
    <t>Brand name</t>
  </si>
  <si>
    <t>Product Style Costing Calculator - Indonesia</t>
  </si>
  <si>
    <r>
      <t xml:space="preserve">Factory Name 
</t>
    </r>
    <r>
      <rPr>
        <b/>
        <sz val="12"/>
        <color rgb="FFFF0000"/>
        <rFont val="Century Gothic"/>
        <family val="2"/>
      </rPr>
      <t>Nama pabrik</t>
    </r>
  </si>
  <si>
    <r>
      <t xml:space="preserve">Responsible staff (optional)
</t>
    </r>
    <r>
      <rPr>
        <b/>
        <sz val="12"/>
        <color rgb="FFFF0000"/>
        <rFont val="Century Gothic"/>
        <family val="2"/>
      </rPr>
      <t>Nama staf yang bertanggung jawab (opsional)</t>
    </r>
  </si>
  <si>
    <r>
      <rPr>
        <b/>
        <sz val="10"/>
        <color theme="1"/>
        <rFont val="Century Gothic"/>
        <family val="2"/>
      </rPr>
      <t>Factory or line efficiency value</t>
    </r>
    <r>
      <rPr>
        <sz val="10"/>
        <color theme="1"/>
        <rFont val="Century Gothic"/>
        <family val="2"/>
      </rPr>
      <t xml:space="preserve">. Note: One could adjust this % to calculate the impact of </t>
    </r>
    <r>
      <rPr>
        <b/>
        <sz val="10"/>
        <color rgb="FFFF0000"/>
        <rFont val="Century Gothic"/>
        <family val="2"/>
      </rPr>
      <t>Covid-19</t>
    </r>
    <r>
      <rPr>
        <sz val="10"/>
        <color rgb="FFFF0000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on labour (and product) costs due to possible efficiency loss. 
</t>
    </r>
    <r>
      <rPr>
        <b/>
        <sz val="10"/>
        <color rgb="FFFF0000"/>
        <rFont val="Century Gothic"/>
        <family val="2"/>
      </rPr>
      <t>Tergantung dari perhitungan biaya dati pabrik atau nilai efisiensi line. Catatan: Penyesuaian % dapat dilakukan sebagai dampak dari Covid-19 terhadap biaya pekerja (dan produk) karena turunnya efisiensi</t>
    </r>
  </si>
  <si>
    <r>
      <rPr>
        <sz val="10"/>
        <rFont val="Century Gothic"/>
        <family val="2"/>
      </rPr>
      <t xml:space="preserve">Note: if you don't know the SAM and efficiency percentage, simply indicate the actual labour minutes under 2, and 100% efficiency under 3. </t>
    </r>
    <r>
      <rPr>
        <b/>
        <sz val="10"/>
        <color rgb="FFFF0000"/>
        <rFont val="Century Gothic"/>
        <family val="2"/>
      </rPr>
      <t>Catatan: jika anda tidak tahu SAM dan persentase efisiensi, masukkan jumlah menit aktual di 2, dan 100% efisiensi di 3</t>
    </r>
  </si>
  <si>
    <r>
      <rPr>
        <sz val="10"/>
        <rFont val="Century Gothic"/>
        <family val="2"/>
      </rPr>
      <t xml:space="preserve">Overhead cost per minute (H16) x minutes spent on style (step 2-3). </t>
    </r>
    <r>
      <rPr>
        <b/>
        <sz val="10"/>
        <color rgb="FFFF0000"/>
        <rFont val="Century Gothic"/>
        <family val="2"/>
      </rPr>
      <t>Biaya overhead per bulan (Langkah 19) dibagi dengan menit jahit bulanan - C12) x menit model (langkah 2-3)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</si>
</sst>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_(* #,##0_);_(* \(#,##0\);_(* &quot;-&quot;??_);_(@_)"/>
    <numFmt numFmtId="168" formatCode="0.0%"/>
    <numFmt numFmtId="169" formatCode="0.000"/>
    <numFmt numFmtId="170" formatCode="&quot;$&quot;#,##0.000"/>
    <numFmt numFmtId="171" formatCode="[$€-2]\ #,##0.000"/>
    <numFmt numFmtId="172" formatCode="[$Rp-421]#,##0"/>
    <numFmt numFmtId="173" formatCode="[$Rp-421]#,##0.00"/>
    <numFmt numFmtId="174" formatCode="[$€-2]\ #,##0.0000"/>
    <numFmt numFmtId="175" formatCode="_ * #,##0.0000_ ;_ * \-#,##0.0000_ ;_ * &quot;-&quot;??_ ;_ @_ "/>
    <numFmt numFmtId="176" formatCode="[$Rp-421]#,##0.000"/>
    <numFmt numFmtId="177" formatCode="[$€-2]\ #,##0.00"/>
    <numFmt numFmtId="178" formatCode="[$€-2]\ #,##0.000_);\([$€-2]\ #,##0.000\)"/>
    <numFmt numFmtId="179" formatCode="[$€-2]\ #,##0_);\([$€-2]\ #,##0\)"/>
    <numFmt numFmtId="180" formatCode="[$€-2]\ #,##0"/>
    <numFmt numFmtId="181" formatCode="[$€-2]\ #,##0.0000_);\([$€-2]\ #,##0.0000\)"/>
    <numFmt numFmtId="182" formatCode="#,##0\ &quot;TL&quot;"/>
    <numFmt numFmtId="183" formatCode="&quot;$&quot;#,##0.00000"/>
    <numFmt numFmtId="184" formatCode="0.0"/>
    <numFmt numFmtId="185" formatCode="&quot;$&quot;#,##0.0000"/>
    <numFmt numFmtId="186" formatCode="#,##0.000\ [$€-1]"/>
    <numFmt numFmtId="187" formatCode="#,##0.0"/>
  </numFmts>
  <fonts count="161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1"/>
    </font>
    <font>
      <b/>
      <sz val="16"/>
      <color theme="0"/>
      <name val="Century Gothic"/>
      <family val="1"/>
    </font>
    <font>
      <b/>
      <sz val="36"/>
      <color theme="0"/>
      <name val="Century Gothic"/>
      <family val="1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entury Gothic"/>
      <family val="2"/>
    </font>
    <font>
      <sz val="18"/>
      <name val="Century Gothic"/>
      <family val="2"/>
    </font>
    <font>
      <b/>
      <i/>
      <sz val="18"/>
      <name val="Century Gothic"/>
      <family val="2"/>
    </font>
    <font>
      <b/>
      <sz val="26"/>
      <color theme="1"/>
      <name val="Century Gothic"/>
      <family val="1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Century Gothic"/>
      <family val="2"/>
    </font>
    <font>
      <b/>
      <sz val="22"/>
      <color theme="1"/>
      <name val="Century Gothic"/>
      <family val="2"/>
    </font>
    <font>
      <b/>
      <sz val="24"/>
      <name val="Century Gothic"/>
      <family val="2"/>
    </font>
    <font>
      <b/>
      <sz val="28"/>
      <color theme="1"/>
      <name val="Century Gothic"/>
      <family val="2"/>
    </font>
    <font>
      <b/>
      <i/>
      <sz val="22"/>
      <name val="Century Gothic"/>
      <family val="2"/>
    </font>
    <font>
      <b/>
      <sz val="24"/>
      <color theme="0"/>
      <name val="Century Gothic"/>
      <family val="2"/>
    </font>
    <font>
      <i/>
      <sz val="22"/>
      <name val="Century Gothic"/>
      <family val="2"/>
    </font>
    <font>
      <b/>
      <sz val="26"/>
      <name val="Century Gothic"/>
      <family val="2"/>
    </font>
    <font>
      <i/>
      <sz val="18"/>
      <color theme="1"/>
      <name val="Century Gothic"/>
      <family val="2"/>
    </font>
    <font>
      <b/>
      <i/>
      <sz val="16"/>
      <color theme="1"/>
      <name val="Century Gothic"/>
      <family val="2"/>
    </font>
    <font>
      <i/>
      <sz val="12"/>
      <color theme="1"/>
      <name val="Century Gothic"/>
      <family val="2"/>
    </font>
    <font>
      <b/>
      <sz val="20"/>
      <color theme="1"/>
      <name val="Century Gothic"/>
      <family val="1"/>
    </font>
    <font>
      <sz val="24"/>
      <color theme="1"/>
      <name val="Century Gothic"/>
      <family val="2"/>
    </font>
    <font>
      <sz val="48"/>
      <color theme="1"/>
      <name val="Century Gothic"/>
      <family val="2"/>
    </font>
    <font>
      <b/>
      <sz val="36"/>
      <color theme="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b/>
      <sz val="18"/>
      <color theme="0"/>
      <name val="Century Gothic"/>
      <family val="2"/>
    </font>
    <font>
      <b/>
      <sz val="18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8"/>
      <name val="Century Gothic"/>
      <family val="1"/>
    </font>
    <font>
      <b/>
      <i/>
      <sz val="22"/>
      <name val="Century Gothic"/>
      <family val="1"/>
    </font>
    <font>
      <b/>
      <sz val="16"/>
      <color theme="1"/>
      <name val="Century Gothic"/>
      <family val="2"/>
    </font>
    <font>
      <sz val="18"/>
      <color rgb="FFFF0000"/>
      <name val="Century Gothic"/>
      <family val="2"/>
    </font>
    <font>
      <b/>
      <sz val="16"/>
      <color rgb="FF000000"/>
      <name val="Tahoma"/>
      <family val="2"/>
    </font>
    <font>
      <b/>
      <sz val="14"/>
      <color rgb="FF000000"/>
      <name val="Tahoma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i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26"/>
      <color theme="0"/>
      <name val="Century Gothic"/>
      <family val="1"/>
    </font>
    <font>
      <b/>
      <sz val="14"/>
      <color theme="0"/>
      <name val="Century Gothic"/>
      <family val="2"/>
    </font>
    <font>
      <sz val="10"/>
      <color theme="1"/>
      <name val="Century Gothic"/>
      <family val="1"/>
    </font>
    <font>
      <i/>
      <sz val="10"/>
      <name val="Century Gothic"/>
      <family val="2"/>
    </font>
    <font>
      <i/>
      <sz val="12"/>
      <name val="Century Gothic"/>
      <family val="2"/>
    </font>
    <font>
      <i/>
      <sz val="11"/>
      <color theme="1"/>
      <name val="Century Gothic"/>
      <family val="2"/>
    </font>
    <font>
      <b/>
      <i/>
      <sz val="12"/>
      <name val="Century Gothic"/>
      <family val="2"/>
    </font>
    <font>
      <sz val="14"/>
      <color theme="1"/>
      <name val="Century Gothic"/>
      <family val="2"/>
    </font>
    <font>
      <sz val="12"/>
      <name val="Century Gothic"/>
      <family val="2"/>
    </font>
    <font>
      <i/>
      <sz val="18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24"/>
      <color rgb="FFFF0000"/>
      <name val="Century Gothic"/>
      <family val="2"/>
    </font>
    <font>
      <b/>
      <sz val="36"/>
      <color rgb="FFFF0000"/>
      <name val="Century Gothic"/>
      <family val="2"/>
    </font>
    <font>
      <b/>
      <sz val="36"/>
      <name val="Century Gothic"/>
      <family val="2"/>
    </font>
    <font>
      <b/>
      <sz val="22"/>
      <color rgb="FFFF0000"/>
      <name val="Century Gothic"/>
      <family val="2"/>
    </font>
    <font>
      <b/>
      <sz val="16"/>
      <color rgb="FFFF0000"/>
      <name val="Century Gothic"/>
      <family val="2"/>
    </font>
    <font>
      <b/>
      <i/>
      <sz val="22"/>
      <color rgb="FFFF000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8"/>
      <color theme="9" tint="0.59999389629810485"/>
      <name val="Century Gothic"/>
      <family val="2"/>
    </font>
    <font>
      <b/>
      <sz val="16"/>
      <color theme="0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i/>
      <sz val="14"/>
      <name val="Century Gothic"/>
      <family val="2"/>
    </font>
    <font>
      <b/>
      <i/>
      <sz val="10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1"/>
      <color rgb="FFFF0000"/>
      <name val="Century Gothic"/>
      <family val="2"/>
    </font>
    <font>
      <sz val="12"/>
      <color rgb="FF0000FF"/>
      <name val="Century Gothic"/>
      <family val="2"/>
    </font>
    <font>
      <u/>
      <sz val="12"/>
      <color theme="10"/>
      <name val="Century Gothic"/>
      <family val="2"/>
    </font>
    <font>
      <u/>
      <sz val="10"/>
      <color theme="10"/>
      <name val="Century Gothic"/>
      <family val="2"/>
    </font>
    <font>
      <b/>
      <sz val="48"/>
      <color theme="1"/>
      <name val="Century Gothic"/>
      <family val="2"/>
    </font>
    <font>
      <b/>
      <sz val="24"/>
      <color theme="1"/>
      <name val="Century Gothic"/>
      <family val="2"/>
    </font>
    <font>
      <sz val="36"/>
      <color rgb="FFFF0000"/>
      <name val="Century Gothic"/>
      <family val="2"/>
    </font>
    <font>
      <sz val="28"/>
      <color rgb="FFFF0000"/>
      <name val="Century Gothic"/>
      <family val="2"/>
    </font>
    <font>
      <sz val="20"/>
      <color theme="1"/>
      <name val="Century Gothic"/>
      <family val="2"/>
    </font>
    <font>
      <sz val="20"/>
      <color rgb="FFFF0000"/>
      <name val="Century Gothic"/>
      <family val="2"/>
    </font>
    <font>
      <sz val="11"/>
      <color rgb="FFFF0000"/>
      <name val="Century Gothic"/>
      <family val="2"/>
    </font>
    <font>
      <u/>
      <sz val="11"/>
      <color theme="1"/>
      <name val="Century Gothic"/>
      <family val="2"/>
    </font>
    <font>
      <u/>
      <sz val="10"/>
      <color theme="1"/>
      <name val="Century Gothic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8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  <font>
      <sz val="20"/>
      <name val="Century Gothic"/>
      <family val="2"/>
    </font>
    <font>
      <i/>
      <sz val="20"/>
      <name val="Century Gothic"/>
      <family val="2"/>
    </font>
    <font>
      <i/>
      <sz val="20"/>
      <color theme="1"/>
      <name val="Century Gothic"/>
      <family val="2"/>
    </font>
    <font>
      <i/>
      <sz val="20"/>
      <color rgb="FFFF0000"/>
      <name val="Century Gothic"/>
      <family val="2"/>
    </font>
    <font>
      <b/>
      <sz val="10"/>
      <color rgb="FFFF0000"/>
      <name val="Century Gothic"/>
      <family val="2"/>
    </font>
    <font>
      <sz val="26"/>
      <name val="Century Gothic"/>
      <family val="2"/>
    </font>
    <font>
      <sz val="28"/>
      <name val="Century Gothic"/>
      <family val="2"/>
    </font>
    <font>
      <sz val="17"/>
      <color theme="1"/>
      <name val="Century Gothic"/>
      <family val="2"/>
    </font>
    <font>
      <sz val="17"/>
      <color rgb="FFFF0000"/>
      <name val="Century Gothic"/>
      <family val="2"/>
    </font>
    <font>
      <b/>
      <sz val="31"/>
      <color theme="1"/>
      <name val="Century Gothic"/>
      <family val="2"/>
    </font>
    <font>
      <b/>
      <sz val="31"/>
      <name val="Century Gothic"/>
      <family val="2"/>
    </font>
    <font>
      <sz val="14"/>
      <name val="Century Gothic"/>
      <family val="2"/>
    </font>
    <font>
      <b/>
      <i/>
      <sz val="26"/>
      <color theme="1"/>
      <name val="Century Gothic"/>
      <family val="1"/>
    </font>
    <font>
      <b/>
      <i/>
      <sz val="26"/>
      <name val="Century Gothic"/>
      <family val="1"/>
    </font>
    <font>
      <b/>
      <i/>
      <sz val="26"/>
      <name val="Century Gothic"/>
      <family val="2"/>
    </font>
    <font>
      <i/>
      <sz val="26"/>
      <color theme="1"/>
      <name val="Century Gothic"/>
      <family val="2"/>
    </font>
    <font>
      <b/>
      <i/>
      <sz val="26"/>
      <color theme="1"/>
      <name val="Century Gothic"/>
      <family val="2"/>
    </font>
    <font>
      <b/>
      <sz val="24"/>
      <color theme="1"/>
      <name val="Century Gothic"/>
      <family val="1"/>
    </font>
    <font>
      <sz val="12"/>
      <color rgb="FFFF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i/>
      <sz val="12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1"/>
      <color theme="0"/>
      <name val="Calibri"/>
      <family val="2"/>
    </font>
    <font>
      <sz val="10"/>
      <color theme="0"/>
      <name val="Century Gothic"/>
      <family val="2"/>
    </font>
    <font>
      <b/>
      <i/>
      <sz val="10"/>
      <color theme="0"/>
      <name val="Century Gothic"/>
      <family val="2"/>
    </font>
    <font>
      <b/>
      <i/>
      <sz val="18"/>
      <color theme="1"/>
      <name val="Century Gothic"/>
      <family val="2"/>
    </font>
    <font>
      <sz val="10"/>
      <color rgb="FF00B0F0"/>
      <name val="Century Gothic"/>
      <family val="1"/>
    </font>
    <font>
      <sz val="10"/>
      <color rgb="FFFF0000"/>
      <name val="Century Gothic"/>
      <family val="1"/>
    </font>
    <font>
      <sz val="10"/>
      <color rgb="FF00B0F0"/>
      <name val="Century Gothic"/>
      <family val="2"/>
    </font>
    <font>
      <sz val="11"/>
      <color rgb="FF00B0F0"/>
      <name val="Century Gothic"/>
      <family val="2"/>
    </font>
    <font>
      <b/>
      <i/>
      <sz val="12"/>
      <color rgb="FFFF0000"/>
      <name val="Century Gothic"/>
      <family val="2"/>
    </font>
    <font>
      <sz val="9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6"/>
      <color rgb="FFFF0000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b/>
      <sz val="9.5"/>
      <color rgb="FFFF0000"/>
      <name val="Century Gothic"/>
      <family val="2"/>
    </font>
    <font>
      <b/>
      <sz val="9.5"/>
      <name val="Century Gothic"/>
      <family val="2"/>
    </font>
    <font>
      <sz val="9.5"/>
      <color rgb="FF00B0F0"/>
      <name val="Century Gothic"/>
      <family val="2"/>
    </font>
    <font>
      <b/>
      <u/>
      <sz val="11"/>
      <color rgb="FFFF0000"/>
      <name val="Century Gothic"/>
      <family val="2"/>
    </font>
    <font>
      <b/>
      <u/>
      <sz val="10"/>
      <color rgb="FFFF0000"/>
      <name val="Century Gothic"/>
      <family val="2"/>
    </font>
    <font>
      <b/>
      <i/>
      <sz val="14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sz val="14"/>
      <color rgb="FFFF0000"/>
      <name val="Century Gothic"/>
      <family val="2"/>
    </font>
    <font>
      <sz val="9.5"/>
      <name val="Century Gothic"/>
      <family val="2"/>
    </font>
    <font>
      <b/>
      <sz val="11.5"/>
      <color rgb="FFFF0000"/>
      <name val="Century Gothic"/>
      <family val="2"/>
    </font>
    <font>
      <b/>
      <i/>
      <sz val="11.5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26"/>
      <color theme="1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b/>
      <sz val="8.5"/>
      <name val="Century Gothic"/>
      <family val="2"/>
    </font>
    <font>
      <b/>
      <sz val="8.5"/>
      <color rgb="FFFF0000"/>
      <name val="Century Gothic"/>
      <family val="2"/>
    </font>
    <font>
      <b/>
      <sz val="8.5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name val="Century Gothic"/>
      <family val="2"/>
    </font>
    <font>
      <b/>
      <i/>
      <sz val="11"/>
      <color theme="1"/>
      <name val="Century Gothic"/>
      <family val="2"/>
    </font>
    <font>
      <sz val="16"/>
      <color theme="1"/>
      <name val="Century Gothic"/>
      <family val="2"/>
    </font>
    <font>
      <b/>
      <u/>
      <sz val="14"/>
      <name val="Century Gothic"/>
      <family val="2"/>
    </font>
    <font>
      <b/>
      <u/>
      <sz val="12"/>
      <color theme="1"/>
      <name val="Century Gothic"/>
      <family val="2"/>
    </font>
    <font>
      <sz val="8"/>
      <name val="Century Gothic"/>
      <family val="2"/>
    </font>
    <font>
      <b/>
      <sz val="8"/>
      <color rgb="FFFF000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rgb="FFFFFF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0" fillId="0" borderId="0" applyNumberFormat="0" applyFill="0" applyBorder="0" applyAlignment="0" applyProtection="0"/>
  </cellStyleXfs>
  <cellXfs count="501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6" fillId="3" borderId="0" xfId="0" applyFont="1" applyFill="1"/>
    <xf numFmtId="0" fontId="28" fillId="0" borderId="0" xfId="0" applyFont="1"/>
    <xf numFmtId="168" fontId="44" fillId="5" borderId="1" xfId="2" applyNumberFormat="1" applyFont="1" applyFill="1" applyBorder="1" applyAlignment="1" applyProtection="1">
      <alignment horizontal="center" vertical="center" wrapText="1"/>
      <protection locked="0"/>
    </xf>
    <xf numFmtId="1" fontId="45" fillId="5" borderId="1" xfId="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" fillId="3" borderId="0" xfId="0" applyFont="1" applyFill="1"/>
    <xf numFmtId="165" fontId="0" fillId="0" borderId="0" xfId="1" applyNumberFormat="1" applyFont="1"/>
    <xf numFmtId="165" fontId="34" fillId="3" borderId="0" xfId="1" applyNumberFormat="1" applyFont="1" applyFill="1" applyAlignment="1">
      <alignment horizontal="center" vertical="center"/>
    </xf>
    <xf numFmtId="165" fontId="34" fillId="8" borderId="17" xfId="1" applyNumberFormat="1" applyFont="1" applyFill="1" applyBorder="1" applyAlignment="1">
      <alignment horizontal="center" vertical="center"/>
    </xf>
    <xf numFmtId="165" fontId="34" fillId="8" borderId="1" xfId="1" applyNumberFormat="1" applyFont="1" applyFill="1" applyBorder="1" applyAlignment="1">
      <alignment horizontal="center" vertical="center"/>
    </xf>
    <xf numFmtId="165" fontId="31" fillId="0" borderId="0" xfId="1" applyNumberFormat="1" applyFont="1" applyAlignment="1">
      <alignment vertical="center" wrapText="1"/>
    </xf>
    <xf numFmtId="165" fontId="34" fillId="7" borderId="22" xfId="1" applyNumberFormat="1" applyFont="1" applyFill="1" applyBorder="1" applyAlignment="1">
      <alignment horizontal="center" vertical="center"/>
    </xf>
    <xf numFmtId="168" fontId="40" fillId="2" borderId="1" xfId="2" applyNumberFormat="1" applyFont="1" applyFill="1" applyBorder="1" applyAlignment="1">
      <alignment horizontal="center" vertical="center"/>
    </xf>
    <xf numFmtId="165" fontId="34" fillId="7" borderId="23" xfId="1" applyNumberFormat="1" applyFont="1" applyFill="1" applyBorder="1" applyAlignment="1">
      <alignment horizontal="center" vertical="center"/>
    </xf>
    <xf numFmtId="165" fontId="34" fillId="3" borderId="0" xfId="1" applyNumberFormat="1" applyFont="1" applyFill="1" applyAlignment="1">
      <alignment horizontal="left" vertical="center"/>
    </xf>
    <xf numFmtId="165" fontId="66" fillId="3" borderId="0" xfId="1" applyNumberFormat="1" applyFont="1" applyFill="1" applyAlignment="1">
      <alignment horizontal="center" vertical="center"/>
    </xf>
    <xf numFmtId="165" fontId="49" fillId="3" borderId="0" xfId="1" applyNumberFormat="1" applyFont="1" applyFill="1" applyAlignment="1">
      <alignment horizontal="center" vertical="center"/>
    </xf>
    <xf numFmtId="175" fontId="38" fillId="3" borderId="0" xfId="1" applyNumberFormat="1" applyFont="1" applyFill="1" applyAlignment="1">
      <alignment horizontal="center" vertical="center"/>
    </xf>
    <xf numFmtId="165" fontId="9" fillId="9" borderId="1" xfId="1" applyNumberFormat="1" applyFont="1" applyFill="1" applyBorder="1" applyAlignment="1">
      <alignment vertical="center" wrapText="1"/>
    </xf>
    <xf numFmtId="174" fontId="68" fillId="15" borderId="1" xfId="0" applyNumberFormat="1" applyFont="1" applyFill="1" applyBorder="1" applyAlignment="1">
      <alignment horizontal="center" vertical="center"/>
    </xf>
    <xf numFmtId="168" fontId="8" fillId="15" borderId="1" xfId="2" applyNumberFormat="1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vertical="top"/>
    </xf>
    <xf numFmtId="0" fontId="26" fillId="0" borderId="0" xfId="0" applyFont="1"/>
    <xf numFmtId="49" fontId="31" fillId="3" borderId="0" xfId="1" applyNumberFormat="1" applyFont="1" applyFill="1" applyAlignment="1">
      <alignment horizontal="left" vertical="center"/>
    </xf>
    <xf numFmtId="49" fontId="27" fillId="3" borderId="0" xfId="1" applyNumberFormat="1" applyFont="1" applyFill="1" applyAlignment="1">
      <alignment horizontal="left" vertical="center"/>
    </xf>
    <xf numFmtId="49" fontId="26" fillId="3" borderId="0" xfId="0" applyNumberFormat="1" applyFont="1" applyFill="1"/>
    <xf numFmtId="165" fontId="34" fillId="7" borderId="28" xfId="1" applyNumberFormat="1" applyFont="1" applyFill="1" applyBorder="1" applyAlignment="1">
      <alignment horizontal="center" vertical="center"/>
    </xf>
    <xf numFmtId="168" fontId="8" fillId="12" borderId="1" xfId="2" applyNumberFormat="1" applyFont="1" applyFill="1" applyBorder="1" applyAlignment="1" applyProtection="1">
      <alignment horizontal="center" vertical="center"/>
      <protection locked="0"/>
    </xf>
    <xf numFmtId="166" fontId="72" fillId="8" borderId="26" xfId="3" applyNumberFormat="1" applyFont="1" applyFill="1" applyBorder="1" applyAlignment="1">
      <alignment horizontal="center" vertical="center" wrapText="1"/>
    </xf>
    <xf numFmtId="166" fontId="72" fillId="8" borderId="30" xfId="3" applyNumberFormat="1" applyFont="1" applyFill="1" applyBorder="1" applyAlignment="1">
      <alignment horizontal="center" vertical="center" wrapText="1"/>
    </xf>
    <xf numFmtId="166" fontId="50" fillId="3" borderId="0" xfId="3" applyNumberFormat="1" applyFont="1" applyFill="1" applyAlignment="1">
      <alignment horizontal="center" vertical="center" wrapText="1"/>
    </xf>
    <xf numFmtId="9" fontId="72" fillId="8" borderId="26" xfId="2" applyFont="1" applyFill="1" applyBorder="1" applyAlignment="1">
      <alignment horizontal="center" vertical="center" wrapText="1"/>
    </xf>
    <xf numFmtId="166" fontId="34" fillId="8" borderId="25" xfId="3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9" fontId="8" fillId="3" borderId="0" xfId="2" applyFont="1" applyFill="1" applyAlignment="1">
      <alignment horizontal="center" vertical="center"/>
    </xf>
    <xf numFmtId="168" fontId="8" fillId="3" borderId="0" xfId="2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left" vertical="center"/>
    </xf>
    <xf numFmtId="0" fontId="2" fillId="2" borderId="0" xfId="0" applyFont="1" applyFill="1"/>
    <xf numFmtId="165" fontId="31" fillId="2" borderId="0" xfId="1" applyNumberFormat="1" applyFont="1" applyFill="1" applyAlignment="1">
      <alignment vertical="center" wrapText="1"/>
    </xf>
    <xf numFmtId="2" fontId="74" fillId="10" borderId="1" xfId="3" applyNumberFormat="1" applyFont="1" applyFill="1" applyBorder="1" applyAlignment="1">
      <alignment horizontal="center" vertical="center" wrapText="1"/>
    </xf>
    <xf numFmtId="168" fontId="55" fillId="10" borderId="1" xfId="2" applyNumberFormat="1" applyFont="1" applyFill="1" applyBorder="1" applyAlignment="1">
      <alignment horizontal="center" vertical="center" wrapText="1"/>
    </xf>
    <xf numFmtId="165" fontId="34" fillId="7" borderId="34" xfId="1" applyNumberFormat="1" applyFont="1" applyFill="1" applyBorder="1" applyAlignment="1">
      <alignment horizontal="center" vertical="center"/>
    </xf>
    <xf numFmtId="166" fontId="45" fillId="11" borderId="1" xfId="3" applyNumberFormat="1" applyFont="1" applyFill="1" applyBorder="1" applyAlignment="1">
      <alignment vertical="center" wrapText="1"/>
    </xf>
    <xf numFmtId="169" fontId="76" fillId="11" borderId="1" xfId="0" applyNumberFormat="1" applyFont="1" applyFill="1" applyBorder="1" applyAlignment="1">
      <alignment vertical="center"/>
    </xf>
    <xf numFmtId="168" fontId="47" fillId="11" borderId="1" xfId="2" applyNumberFormat="1" applyFont="1" applyFill="1" applyBorder="1" applyAlignment="1">
      <alignment horizontal="center" vertical="center"/>
    </xf>
    <xf numFmtId="49" fontId="1" fillId="0" borderId="0" xfId="1" applyNumberFormat="1" applyAlignment="1">
      <alignment vertical="center" wrapText="1"/>
    </xf>
    <xf numFmtId="49" fontId="1" fillId="0" borderId="0" xfId="1" applyNumberFormat="1" applyAlignment="1">
      <alignment horizontal="right" vertical="center" wrapText="1"/>
    </xf>
    <xf numFmtId="172" fontId="46" fillId="9" borderId="1" xfId="1" applyNumberFormat="1" applyFont="1" applyFill="1" applyBorder="1" applyAlignment="1">
      <alignment horizontal="center" vertical="center" shrinkToFit="1"/>
    </xf>
    <xf numFmtId="176" fontId="46" fillId="9" borderId="1" xfId="1" applyNumberFormat="1" applyFont="1" applyFill="1" applyBorder="1" applyAlignment="1">
      <alignment horizontal="center" vertical="center"/>
    </xf>
    <xf numFmtId="171" fontId="9" fillId="14" borderId="1" xfId="0" applyNumberFormat="1" applyFont="1" applyFill="1" applyBorder="1" applyAlignment="1">
      <alignment horizontal="center" vertical="center"/>
    </xf>
    <xf numFmtId="37" fontId="9" fillId="9" borderId="1" xfId="1" applyNumberFormat="1" applyFont="1" applyFill="1" applyBorder="1" applyAlignment="1">
      <alignment horizontal="center" vertical="center" wrapText="1"/>
    </xf>
    <xf numFmtId="172" fontId="44" fillId="5" borderId="1" xfId="1" applyNumberFormat="1" applyFont="1" applyFill="1" applyBorder="1" applyAlignment="1" applyProtection="1">
      <alignment horizontal="center" vertical="center" shrinkToFit="1"/>
      <protection locked="0"/>
    </xf>
    <xf numFmtId="171" fontId="56" fillId="10" borderId="1" xfId="0" applyNumberFormat="1" applyFont="1" applyFill="1" applyBorder="1" applyAlignment="1">
      <alignment horizontal="center" vertical="center"/>
    </xf>
    <xf numFmtId="171" fontId="37" fillId="10" borderId="1" xfId="0" applyNumberFormat="1" applyFont="1" applyFill="1" applyBorder="1" applyAlignment="1">
      <alignment horizontal="center" vertical="center"/>
    </xf>
    <xf numFmtId="177" fontId="44" fillId="5" borderId="1" xfId="1" applyNumberFormat="1" applyFont="1" applyFill="1" applyBorder="1" applyAlignment="1" applyProtection="1">
      <alignment horizontal="center" vertical="center"/>
      <protection locked="0"/>
    </xf>
    <xf numFmtId="3" fontId="44" fillId="5" borderId="1" xfId="1" applyNumberFormat="1" applyFont="1" applyFill="1" applyBorder="1" applyAlignment="1" applyProtection="1">
      <alignment horizontal="center" vertical="center"/>
      <protection locked="0"/>
    </xf>
    <xf numFmtId="0" fontId="81" fillId="0" borderId="0" xfId="4" applyFont="1"/>
    <xf numFmtId="0" fontId="83" fillId="0" borderId="0" xfId="0" applyFont="1"/>
    <xf numFmtId="0" fontId="8" fillId="0" borderId="0" xfId="0" applyFont="1"/>
    <xf numFmtId="165" fontId="34" fillId="7" borderId="16" xfId="1" applyNumberFormat="1" applyFont="1" applyFill="1" applyBorder="1" applyAlignment="1">
      <alignment horizontal="center" vertical="center"/>
    </xf>
    <xf numFmtId="3" fontId="46" fillId="5" borderId="1" xfId="1" applyNumberFormat="1" applyFont="1" applyFill="1" applyBorder="1" applyAlignment="1" applyProtection="1">
      <alignment horizontal="center" vertical="center" shrinkToFit="1"/>
      <protection locked="0"/>
    </xf>
    <xf numFmtId="3" fontId="46" fillId="2" borderId="1" xfId="1" applyNumberFormat="1" applyFont="1" applyFill="1" applyBorder="1" applyAlignment="1">
      <alignment horizontal="center" vertical="center" shrinkToFit="1"/>
    </xf>
    <xf numFmtId="1" fontId="46" fillId="5" borderId="1" xfId="1" applyNumberFormat="1" applyFont="1" applyFill="1" applyBorder="1" applyAlignment="1" applyProtection="1">
      <alignment horizontal="center" vertical="center" shrinkToFit="1"/>
      <protection locked="0"/>
    </xf>
    <xf numFmtId="3" fontId="40" fillId="2" borderId="1" xfId="2" applyNumberFormat="1" applyFont="1" applyFill="1" applyBorder="1" applyAlignment="1">
      <alignment horizontal="center" vertical="center"/>
    </xf>
    <xf numFmtId="0" fontId="91" fillId="3" borderId="0" xfId="0" applyFont="1" applyFill="1"/>
    <xf numFmtId="165" fontId="92" fillId="0" borderId="0" xfId="1" applyNumberFormat="1" applyFont="1" applyAlignment="1">
      <alignment vertical="center" wrapText="1"/>
    </xf>
    <xf numFmtId="172" fontId="46" fillId="5" borderId="1" xfId="3" applyNumberFormat="1" applyFont="1" applyFill="1" applyBorder="1" applyAlignment="1" applyProtection="1">
      <alignment horizontal="center" vertical="center" shrinkToFit="1"/>
      <protection locked="0"/>
    </xf>
    <xf numFmtId="165" fontId="34" fillId="7" borderId="35" xfId="1" applyNumberFormat="1" applyFont="1" applyFill="1" applyBorder="1" applyAlignment="1">
      <alignment horizontal="center" vertical="center"/>
    </xf>
    <xf numFmtId="165" fontId="34" fillId="7" borderId="36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65" fontId="34" fillId="3" borderId="0" xfId="1" applyNumberFormat="1" applyFont="1" applyFill="1" applyBorder="1" applyAlignment="1">
      <alignment horizontal="center" vertical="center"/>
    </xf>
    <xf numFmtId="3" fontId="46" fillId="3" borderId="0" xfId="1" applyNumberFormat="1" applyFont="1" applyFill="1" applyBorder="1" applyAlignment="1">
      <alignment horizontal="center" vertical="center" shrinkToFit="1"/>
    </xf>
    <xf numFmtId="49" fontId="31" fillId="3" borderId="0" xfId="1" applyNumberFormat="1" applyFont="1" applyFill="1" applyBorder="1" applyAlignment="1">
      <alignment horizontal="left" vertical="center" wrapText="1"/>
    </xf>
    <xf numFmtId="172" fontId="44" fillId="2" borderId="1" xfId="1" applyNumberFormat="1" applyFont="1" applyFill="1" applyBorder="1" applyAlignment="1">
      <alignment horizontal="center" vertical="center" shrinkToFit="1"/>
    </xf>
    <xf numFmtId="0" fontId="37" fillId="0" borderId="0" xfId="0" applyFont="1" applyAlignment="1">
      <alignment wrapText="1"/>
    </xf>
    <xf numFmtId="0" fontId="37" fillId="0" borderId="0" xfId="0" applyFont="1"/>
    <xf numFmtId="10" fontId="56" fillId="0" borderId="0" xfId="0" applyNumberFormat="1" applyFont="1"/>
    <xf numFmtId="9" fontId="56" fillId="0" borderId="0" xfId="0" applyNumberFormat="1" applyFont="1"/>
    <xf numFmtId="0" fontId="56" fillId="0" borderId="0" xfId="0" applyFont="1"/>
    <xf numFmtId="0" fontId="56" fillId="0" borderId="0" xfId="0" applyFont="1" applyAlignment="1">
      <alignment wrapText="1"/>
    </xf>
    <xf numFmtId="3" fontId="56" fillId="0" borderId="0" xfId="0" applyNumberFormat="1" applyFont="1"/>
    <xf numFmtId="49" fontId="0" fillId="0" borderId="6" xfId="1" applyNumberFormat="1" applyFont="1" applyBorder="1" applyAlignment="1">
      <alignment vertical="center" wrapText="1"/>
    </xf>
    <xf numFmtId="180" fontId="5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82" fillId="0" borderId="0" xfId="0" applyFont="1" applyAlignment="1" applyProtection="1">
      <alignment vertical="center"/>
    </xf>
    <xf numFmtId="0" fontId="29" fillId="0" borderId="0" xfId="0" applyFont="1" applyProtection="1"/>
    <xf numFmtId="0" fontId="29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Protection="1"/>
    <xf numFmtId="0" fontId="27" fillId="2" borderId="1" xfId="0" applyFont="1" applyFill="1" applyBorder="1" applyAlignment="1" applyProtection="1">
      <alignment horizontal="center" vertical="center" wrapText="1"/>
    </xf>
    <xf numFmtId="9" fontId="2" fillId="0" borderId="0" xfId="2" applyFont="1" applyProtection="1"/>
    <xf numFmtId="165" fontId="2" fillId="0" borderId="0" xfId="0" applyNumberFormat="1" applyFont="1" applyProtection="1"/>
    <xf numFmtId="165" fontId="2" fillId="0" borderId="0" xfId="0" applyNumberFormat="1" applyFont="1" applyBorder="1" applyProtection="1"/>
    <xf numFmtId="0" fontId="28" fillId="0" borderId="0" xfId="0" applyFont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 wrapText="1"/>
    </xf>
    <xf numFmtId="0" fontId="2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5" fillId="12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 indent="1"/>
    </xf>
    <xf numFmtId="0" fontId="8" fillId="3" borderId="16" xfId="0" applyFont="1" applyFill="1" applyBorder="1" applyAlignment="1" applyProtection="1">
      <alignment horizontal="left" vertical="center" indent="1"/>
    </xf>
    <xf numFmtId="3" fontId="15" fillId="6" borderId="1" xfId="1" applyNumberFormat="1" applyFont="1" applyFill="1" applyBorder="1" applyAlignment="1" applyProtection="1">
      <alignment horizontal="center" vertical="center"/>
    </xf>
    <xf numFmtId="3" fontId="8" fillId="3" borderId="16" xfId="0" applyNumberFormat="1" applyFont="1" applyFill="1" applyBorder="1" applyAlignment="1" applyProtection="1">
      <alignment horizontal="center" vertical="center"/>
    </xf>
    <xf numFmtId="3" fontId="15" fillId="0" borderId="1" xfId="1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6" fillId="2" borderId="1" xfId="0" applyFont="1" applyFill="1" applyBorder="1" applyAlignment="1" applyProtection="1">
      <alignment horizontal="left" vertical="center" indent="1"/>
    </xf>
    <xf numFmtId="165" fontId="2" fillId="0" borderId="0" xfId="1" applyNumberFormat="1" applyFont="1" applyProtection="1"/>
    <xf numFmtId="0" fontId="12" fillId="2" borderId="1" xfId="3" applyFont="1" applyFill="1" applyBorder="1" applyAlignment="1" applyProtection="1">
      <alignment horizontal="right" vertical="center" wrapText="1"/>
    </xf>
    <xf numFmtId="0" fontId="12" fillId="3" borderId="16" xfId="3" applyFont="1" applyFill="1" applyBorder="1" applyAlignment="1" applyProtection="1">
      <alignment horizontal="right" vertical="center" wrapText="1"/>
    </xf>
    <xf numFmtId="0" fontId="12" fillId="3" borderId="6" xfId="3" applyFont="1" applyFill="1" applyBorder="1" applyAlignment="1" applyProtection="1">
      <alignment horizontal="center" vertical="center" wrapText="1"/>
    </xf>
    <xf numFmtId="0" fontId="96" fillId="2" borderId="1" xfId="0" applyFont="1" applyFill="1" applyBorder="1" applyAlignment="1" applyProtection="1">
      <alignment horizontal="left" vertical="center" wrapText="1" indent="1"/>
    </xf>
    <xf numFmtId="0" fontId="9" fillId="3" borderId="16" xfId="0" applyFont="1" applyFill="1" applyBorder="1" applyAlignment="1" applyProtection="1">
      <alignment horizontal="left" vertical="center" wrapText="1" indent="1"/>
    </xf>
    <xf numFmtId="3" fontId="14" fillId="6" borderId="1" xfId="1" applyNumberFormat="1" applyFont="1" applyFill="1" applyBorder="1" applyAlignment="1" applyProtection="1">
      <alignment horizontal="center" vertical="center"/>
    </xf>
    <xf numFmtId="3" fontId="9" fillId="3" borderId="16" xfId="0" applyNumberFormat="1" applyFont="1" applyFill="1" applyBorder="1" applyAlignment="1" applyProtection="1">
      <alignment horizontal="center" vertical="center" wrapText="1"/>
    </xf>
    <xf numFmtId="3" fontId="14" fillId="0" borderId="1" xfId="1" applyNumberFormat="1" applyFont="1" applyFill="1" applyBorder="1" applyAlignment="1" applyProtection="1">
      <alignment horizontal="center" vertical="center"/>
    </xf>
    <xf numFmtId="3" fontId="15" fillId="3" borderId="1" xfId="1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 wrapText="1"/>
    </xf>
    <xf numFmtId="0" fontId="96" fillId="2" borderId="3" xfId="0" applyFont="1" applyFill="1" applyBorder="1" applyAlignment="1" applyProtection="1">
      <alignment horizontal="left" vertical="center" wrapText="1" indent="1"/>
    </xf>
    <xf numFmtId="3" fontId="9" fillId="3" borderId="0" xfId="0" applyNumberFormat="1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/>
    </xf>
    <xf numFmtId="0" fontId="12" fillId="2" borderId="3" xfId="3" applyFont="1" applyFill="1" applyBorder="1" applyAlignment="1" applyProtection="1">
      <alignment horizontal="right" vertical="center" wrapText="1"/>
    </xf>
    <xf numFmtId="0" fontId="26" fillId="3" borderId="0" xfId="0" applyFont="1" applyFill="1" applyProtection="1"/>
    <xf numFmtId="3" fontId="20" fillId="0" borderId="0" xfId="2" applyNumberFormat="1" applyFont="1" applyFill="1" applyBorder="1" applyAlignment="1" applyProtection="1">
      <alignment horizontal="center" vertical="center"/>
    </xf>
    <xf numFmtId="3" fontId="14" fillId="3" borderId="1" xfId="1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Protection="1"/>
    <xf numFmtId="3" fontId="39" fillId="0" borderId="0" xfId="2" applyNumberFormat="1" applyFont="1" applyFill="1" applyBorder="1" applyAlignment="1" applyProtection="1">
      <alignment horizontal="center" vertical="center"/>
    </xf>
    <xf numFmtId="0" fontId="16" fillId="3" borderId="16" xfId="3" applyFont="1" applyFill="1" applyBorder="1" applyAlignment="1" applyProtection="1">
      <alignment horizontal="left" vertical="center" wrapText="1" indent="1"/>
    </xf>
    <xf numFmtId="3" fontId="93" fillId="6" borderId="1" xfId="3" applyNumberFormat="1" applyFont="1" applyFill="1" applyBorder="1" applyAlignment="1" applyProtection="1">
      <alignment horizontal="center" vertical="center"/>
    </xf>
    <xf numFmtId="3" fontId="93" fillId="3" borderId="16" xfId="3" applyNumberFormat="1" applyFont="1" applyFill="1" applyBorder="1" applyAlignment="1" applyProtection="1">
      <alignment horizontal="left" vertical="center" wrapText="1" indent="1"/>
    </xf>
    <xf numFmtId="3" fontId="93" fillId="0" borderId="1" xfId="3" applyNumberFormat="1" applyFont="1" applyFill="1" applyBorder="1" applyAlignment="1" applyProtection="1">
      <alignment horizontal="center" vertical="center"/>
    </xf>
    <xf numFmtId="0" fontId="16" fillId="3" borderId="6" xfId="3" applyFont="1" applyFill="1" applyBorder="1" applyAlignment="1" applyProtection="1">
      <alignment horizontal="left" vertical="center" wrapText="1" indent="1"/>
    </xf>
    <xf numFmtId="3" fontId="93" fillId="6" borderId="1" xfId="0" applyNumberFormat="1" applyFont="1" applyFill="1" applyBorder="1" applyAlignment="1" applyProtection="1">
      <alignment horizontal="center" vertical="center"/>
    </xf>
    <xf numFmtId="3" fontId="93" fillId="0" borderId="1" xfId="0" applyNumberFormat="1" applyFont="1" applyFill="1" applyBorder="1" applyAlignment="1" applyProtection="1">
      <alignment horizontal="center" vertical="center"/>
    </xf>
    <xf numFmtId="2" fontId="93" fillId="6" borderId="1" xfId="3" applyNumberFormat="1" applyFont="1" applyFill="1" applyBorder="1" applyAlignment="1" applyProtection="1">
      <alignment horizontal="center" vertical="center"/>
    </xf>
    <xf numFmtId="0" fontId="93" fillId="3" borderId="16" xfId="3" applyFont="1" applyFill="1" applyBorder="1" applyAlignment="1" applyProtection="1">
      <alignment horizontal="left" vertical="center" wrapText="1" indent="1"/>
    </xf>
    <xf numFmtId="2" fontId="93" fillId="0" borderId="1" xfId="3" applyNumberFormat="1" applyFont="1" applyFill="1" applyBorder="1" applyAlignment="1" applyProtection="1">
      <alignment horizontal="center" vertical="center"/>
    </xf>
    <xf numFmtId="166" fontId="16" fillId="3" borderId="16" xfId="3" applyNumberFormat="1" applyFont="1" applyFill="1" applyBorder="1" applyAlignment="1" applyProtection="1">
      <alignment horizontal="left" vertical="center" wrapText="1" indent="1"/>
    </xf>
    <xf numFmtId="166" fontId="19" fillId="6" borderId="1" xfId="0" applyNumberFormat="1" applyFont="1" applyFill="1" applyBorder="1" applyAlignment="1" applyProtection="1">
      <alignment horizontal="center" vertical="center"/>
    </xf>
    <xf numFmtId="166" fontId="93" fillId="3" borderId="16" xfId="3" applyNumberFormat="1" applyFont="1" applyFill="1" applyBorder="1" applyAlignment="1" applyProtection="1">
      <alignment horizontal="left" vertical="center" wrapText="1" indent="1"/>
    </xf>
    <xf numFmtId="166" fontId="19" fillId="0" borderId="1" xfId="0" applyNumberFormat="1" applyFont="1" applyFill="1" applyBorder="1" applyAlignment="1" applyProtection="1">
      <alignment horizontal="center" vertical="center"/>
    </xf>
    <xf numFmtId="166" fontId="16" fillId="3" borderId="6" xfId="3" applyNumberFormat="1" applyFont="1" applyFill="1" applyBorder="1" applyAlignment="1" applyProtection="1">
      <alignment horizontal="left" vertical="center" wrapText="1" indent="1"/>
    </xf>
    <xf numFmtId="166" fontId="2" fillId="0" borderId="0" xfId="0" applyNumberFormat="1" applyFont="1" applyProtection="1"/>
    <xf numFmtId="0" fontId="23" fillId="3" borderId="6" xfId="3" applyFont="1" applyFill="1" applyBorder="1" applyAlignment="1" applyProtection="1">
      <alignment horizontal="left" vertical="center" wrapText="1" indent="1"/>
    </xf>
    <xf numFmtId="166" fontId="23" fillId="3" borderId="6" xfId="3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Protection="1"/>
    <xf numFmtId="166" fontId="6" fillId="3" borderId="0" xfId="3" applyNumberFormat="1" applyFont="1" applyFill="1" applyBorder="1" applyAlignment="1" applyProtection="1">
      <alignment horizontal="center" vertical="center" wrapText="1"/>
    </xf>
    <xf numFmtId="166" fontId="5" fillId="3" borderId="0" xfId="0" applyNumberFormat="1" applyFont="1" applyFill="1" applyBorder="1" applyAlignment="1" applyProtection="1">
      <alignment horizontal="center" vertical="center"/>
    </xf>
    <xf numFmtId="172" fontId="102" fillId="17" borderId="1" xfId="3" applyNumberFormat="1" applyFont="1" applyFill="1" applyBorder="1" applyAlignment="1" applyProtection="1">
      <alignment horizontal="center" vertical="center" shrinkToFit="1"/>
    </xf>
    <xf numFmtId="172" fontId="101" fillId="17" borderId="1" xfId="3" applyNumberFormat="1" applyFont="1" applyFill="1" applyBorder="1" applyAlignment="1" applyProtection="1">
      <alignment horizontal="center" vertical="center" shrinkToFit="1"/>
    </xf>
    <xf numFmtId="1" fontId="105" fillId="17" borderId="1" xfId="0" applyNumberFormat="1" applyFont="1" applyFill="1" applyBorder="1" applyAlignment="1" applyProtection="1">
      <alignment horizontal="center" vertical="center"/>
    </xf>
    <xf numFmtId="3" fontId="106" fillId="3" borderId="16" xfId="3" applyNumberFormat="1" applyFont="1" applyFill="1" applyBorder="1" applyAlignment="1" applyProtection="1">
      <alignment horizontal="left" vertical="center" wrapText="1" indent="1"/>
    </xf>
    <xf numFmtId="0" fontId="106" fillId="3" borderId="16" xfId="3" applyFont="1" applyFill="1" applyBorder="1" applyAlignment="1" applyProtection="1">
      <alignment horizontal="left" vertical="center" wrapText="1" indent="1"/>
    </xf>
    <xf numFmtId="166" fontId="106" fillId="3" borderId="16" xfId="3" applyNumberFormat="1" applyFont="1" applyFill="1" applyBorder="1" applyAlignment="1" applyProtection="1">
      <alignment horizontal="left" vertical="center" wrapText="1" indent="1"/>
    </xf>
    <xf numFmtId="172" fontId="107" fillId="5" borderId="1" xfId="3" applyNumberFormat="1" applyFont="1" applyFill="1" applyBorder="1" applyAlignment="1" applyProtection="1">
      <alignment horizontal="center" vertical="center" shrinkToFit="1"/>
      <protection locked="0"/>
    </xf>
    <xf numFmtId="174" fontId="8" fillId="13" borderId="1" xfId="0" applyNumberFormat="1" applyFont="1" applyFill="1" applyBorder="1" applyAlignment="1">
      <alignment horizontal="center" vertical="center"/>
    </xf>
    <xf numFmtId="174" fontId="8" fillId="14" borderId="1" xfId="0" applyNumberFormat="1" applyFont="1" applyFill="1" applyBorder="1" applyAlignment="1">
      <alignment horizontal="center" vertical="center"/>
    </xf>
    <xf numFmtId="181" fontId="8" fillId="9" borderId="1" xfId="0" applyNumberFormat="1" applyFont="1" applyFill="1" applyBorder="1" applyAlignment="1">
      <alignment horizontal="center" vertical="center"/>
    </xf>
    <xf numFmtId="181" fontId="8" fillId="16" borderId="1" xfId="0" applyNumberFormat="1" applyFont="1" applyFill="1" applyBorder="1" applyAlignment="1">
      <alignment horizontal="center" vertical="center"/>
    </xf>
    <xf numFmtId="181" fontId="8" fillId="14" borderId="1" xfId="0" applyNumberFormat="1" applyFont="1" applyFill="1" applyBorder="1" applyAlignment="1">
      <alignment horizontal="center" vertical="center"/>
    </xf>
    <xf numFmtId="3" fontId="108" fillId="6" borderId="1" xfId="1" applyNumberFormat="1" applyFont="1" applyFill="1" applyBorder="1" applyAlignment="1" applyProtection="1">
      <alignment horizontal="center" vertical="center"/>
    </xf>
    <xf numFmtId="3" fontId="109" fillId="6" borderId="1" xfId="1" applyNumberFormat="1" applyFont="1" applyFill="1" applyBorder="1" applyAlignment="1" applyProtection="1">
      <alignment horizontal="center" vertical="center"/>
    </xf>
    <xf numFmtId="3" fontId="108" fillId="3" borderId="1" xfId="1" applyNumberFormat="1" applyFont="1" applyFill="1" applyBorder="1" applyAlignment="1" applyProtection="1">
      <alignment horizontal="center" vertical="center"/>
    </xf>
    <xf numFmtId="3" fontId="110" fillId="6" borderId="1" xfId="2" applyNumberFormat="1" applyFont="1" applyFill="1" applyBorder="1" applyAlignment="1" applyProtection="1">
      <alignment horizontal="center" vertical="center"/>
    </xf>
    <xf numFmtId="3" fontId="111" fillId="3" borderId="0" xfId="0" applyNumberFormat="1" applyFont="1" applyFill="1" applyProtection="1"/>
    <xf numFmtId="3" fontId="110" fillId="0" borderId="1" xfId="2" applyNumberFormat="1" applyFont="1" applyFill="1" applyBorder="1" applyAlignment="1" applyProtection="1">
      <alignment horizontal="center" vertical="center"/>
    </xf>
    <xf numFmtId="3" fontId="112" fillId="6" borderId="1" xfId="1" applyNumberFormat="1" applyFont="1" applyFill="1" applyBorder="1" applyAlignment="1" applyProtection="1">
      <alignment horizontal="center" vertical="center"/>
    </xf>
    <xf numFmtId="3" fontId="110" fillId="3" borderId="16" xfId="3" applyNumberFormat="1" applyFont="1" applyFill="1" applyBorder="1" applyAlignment="1" applyProtection="1">
      <alignment horizontal="center" vertical="center" wrapText="1"/>
    </xf>
    <xf numFmtId="3" fontId="112" fillId="0" borderId="1" xfId="1" applyNumberFormat="1" applyFont="1" applyFill="1" applyBorder="1" applyAlignment="1" applyProtection="1">
      <alignment horizontal="center" vertical="center"/>
    </xf>
    <xf numFmtId="3" fontId="110" fillId="0" borderId="1" xfId="1" applyNumberFormat="1" applyFont="1" applyFill="1" applyBorder="1" applyAlignment="1" applyProtection="1">
      <alignment horizontal="center" vertical="center"/>
    </xf>
    <xf numFmtId="49" fontId="31" fillId="0" borderId="0" xfId="1" applyNumberFormat="1" applyFont="1" applyBorder="1" applyAlignment="1">
      <alignment horizontal="left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/>
    </xf>
    <xf numFmtId="49" fontId="31" fillId="0" borderId="0" xfId="1" applyNumberFormat="1" applyFont="1" applyBorder="1" applyAlignment="1">
      <alignment vertical="center"/>
    </xf>
    <xf numFmtId="49" fontId="31" fillId="0" borderId="0" xfId="1" applyNumberFormat="1" applyFont="1" applyBorder="1" applyAlignment="1">
      <alignment vertical="center" wrapText="1"/>
    </xf>
    <xf numFmtId="49" fontId="31" fillId="0" borderId="1" xfId="1" applyNumberFormat="1" applyFont="1" applyBorder="1" applyAlignment="1">
      <alignment horizontal="center" vertical="center" wrapText="1"/>
    </xf>
    <xf numFmtId="0" fontId="113" fillId="3" borderId="0" xfId="0" applyFont="1" applyFill="1" applyBorder="1" applyAlignment="1" applyProtection="1">
      <alignment horizontal="center" vertical="center" wrapText="1"/>
    </xf>
    <xf numFmtId="166" fontId="118" fillId="8" borderId="26" xfId="3" applyNumberFormat="1" applyFont="1" applyFill="1" applyBorder="1" applyAlignment="1">
      <alignment horizontal="center" vertical="center" wrapText="1"/>
    </xf>
    <xf numFmtId="166" fontId="52" fillId="10" borderId="4" xfId="3" applyNumberFormat="1" applyFont="1" applyFill="1" applyBorder="1" applyAlignment="1">
      <alignment horizontal="left" vertical="center" wrapText="1"/>
    </xf>
    <xf numFmtId="170" fontId="54" fillId="10" borderId="1" xfId="0" applyNumberFormat="1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center"/>
    </xf>
    <xf numFmtId="165" fontId="34" fillId="7" borderId="35" xfId="1" applyNumberFormat="1" applyFont="1" applyFill="1" applyBorder="1" applyAlignment="1">
      <alignment horizontal="center" vertical="center"/>
    </xf>
    <xf numFmtId="165" fontId="34" fillId="7" borderId="36" xfId="1" applyNumberFormat="1" applyFont="1" applyFill="1" applyBorder="1" applyAlignment="1">
      <alignment horizontal="center" vertical="center"/>
    </xf>
    <xf numFmtId="0" fontId="69" fillId="8" borderId="42" xfId="0" applyFont="1" applyFill="1" applyBorder="1" applyAlignment="1">
      <alignment horizontal="left" vertical="top"/>
    </xf>
    <xf numFmtId="0" fontId="70" fillId="8" borderId="43" xfId="0" applyFont="1" applyFill="1" applyBorder="1" applyAlignment="1">
      <alignment horizontal="center" vertical="center"/>
    </xf>
    <xf numFmtId="0" fontId="120" fillId="8" borderId="43" xfId="0" applyFont="1" applyFill="1" applyBorder="1" applyAlignment="1">
      <alignment horizontal="center" vertical="center"/>
    </xf>
    <xf numFmtId="49" fontId="31" fillId="0" borderId="6" xfId="0" applyNumberFormat="1" applyFont="1" applyBorder="1" applyAlignment="1">
      <alignment vertical="center" wrapText="1"/>
    </xf>
    <xf numFmtId="166" fontId="34" fillId="8" borderId="24" xfId="3" applyNumberFormat="1" applyFont="1" applyFill="1" applyBorder="1" applyAlignment="1">
      <alignment horizontal="center" vertical="center" wrapText="1"/>
    </xf>
    <xf numFmtId="166" fontId="118" fillId="8" borderId="25" xfId="3" applyNumberFormat="1" applyFont="1" applyFill="1" applyBorder="1" applyAlignment="1">
      <alignment horizontal="center" vertical="center" wrapText="1"/>
    </xf>
    <xf numFmtId="166" fontId="118" fillId="8" borderId="0" xfId="3" applyNumberFormat="1" applyFont="1" applyFill="1" applyAlignment="1">
      <alignment horizontal="center" vertical="center" wrapText="1"/>
    </xf>
    <xf numFmtId="166" fontId="118" fillId="8" borderId="27" xfId="3" applyNumberFormat="1" applyFont="1" applyFill="1" applyBorder="1" applyAlignment="1">
      <alignment horizontal="center" vertical="center" wrapText="1"/>
    </xf>
    <xf numFmtId="0" fontId="140" fillId="0" borderId="0" xfId="0" applyFont="1" applyAlignment="1">
      <alignment wrapText="1"/>
    </xf>
    <xf numFmtId="171" fontId="37" fillId="11" borderId="1" xfId="0" applyNumberFormat="1" applyFont="1" applyFill="1" applyBorder="1" applyAlignment="1">
      <alignment horizontal="center" vertical="center"/>
    </xf>
    <xf numFmtId="0" fontId="145" fillId="0" borderId="0" xfId="0" applyFont="1"/>
    <xf numFmtId="0" fontId="33" fillId="0" borderId="0" xfId="0" applyFont="1"/>
    <xf numFmtId="0" fontId="0" fillId="5" borderId="0" xfId="0" applyFill="1"/>
    <xf numFmtId="0" fontId="2" fillId="5" borderId="0" xfId="0" applyFont="1" applyFill="1"/>
    <xf numFmtId="0" fontId="34" fillId="8" borderId="6" xfId="0" applyFont="1" applyFill="1" applyBorder="1" applyAlignment="1">
      <alignment vertical="center"/>
    </xf>
    <xf numFmtId="0" fontId="34" fillId="8" borderId="0" xfId="0" applyFont="1" applyFill="1" applyAlignment="1">
      <alignment vertical="center"/>
    </xf>
    <xf numFmtId="0" fontId="34" fillId="8" borderId="46" xfId="0" applyFont="1" applyFill="1" applyBorder="1" applyAlignment="1">
      <alignment vertical="center"/>
    </xf>
    <xf numFmtId="0" fontId="118" fillId="8" borderId="26" xfId="0" applyFont="1" applyFill="1" applyBorder="1" applyAlignment="1">
      <alignment horizontal="center" vertical="center" wrapText="1"/>
    </xf>
    <xf numFmtId="0" fontId="118" fillId="8" borderId="30" xfId="0" applyFont="1" applyFill="1" applyBorder="1" applyAlignment="1">
      <alignment horizontal="center" vertical="center" wrapText="1"/>
    </xf>
    <xf numFmtId="0" fontId="118" fillId="3" borderId="0" xfId="0" applyFont="1" applyFill="1" applyAlignment="1">
      <alignment vertical="center" wrapText="1"/>
    </xf>
    <xf numFmtId="165" fontId="34" fillId="7" borderId="47" xfId="1" applyNumberFormat="1" applyFont="1" applyFill="1" applyBorder="1" applyAlignment="1">
      <alignment horizontal="center" vertical="center"/>
    </xf>
    <xf numFmtId="0" fontId="147" fillId="18" borderId="3" xfId="3" applyFont="1" applyFill="1" applyBorder="1" applyAlignment="1">
      <alignment vertical="center" wrapText="1"/>
    </xf>
    <xf numFmtId="0" fontId="147" fillId="3" borderId="0" xfId="3" applyFont="1" applyFill="1" applyAlignment="1">
      <alignment vertical="center" wrapText="1"/>
    </xf>
    <xf numFmtId="183" fontId="40" fillId="3" borderId="0" xfId="0" applyNumberFormat="1" applyFont="1" applyFill="1" applyAlignment="1">
      <alignment horizontal="center" vertical="center"/>
    </xf>
    <xf numFmtId="0" fontId="149" fillId="18" borderId="3" xfId="3" applyFont="1" applyFill="1" applyBorder="1" applyAlignment="1">
      <alignment horizontal="right" vertical="center" wrapText="1"/>
    </xf>
    <xf numFmtId="165" fontId="2" fillId="3" borderId="0" xfId="1" applyNumberFormat="1" applyFont="1" applyFill="1" applyAlignment="1">
      <alignment vertical="center"/>
    </xf>
    <xf numFmtId="165" fontId="57" fillId="3" borderId="0" xfId="1" applyNumberFormat="1" applyFont="1" applyFill="1" applyAlignment="1">
      <alignment horizontal="center" vertical="center"/>
    </xf>
    <xf numFmtId="9" fontId="118" fillId="8" borderId="26" xfId="2" applyFont="1" applyFill="1" applyBorder="1" applyAlignment="1">
      <alignment horizontal="center" vertical="center" wrapText="1"/>
    </xf>
    <xf numFmtId="165" fontId="37" fillId="10" borderId="1" xfId="0" applyNumberFormat="1" applyFont="1" applyFill="1" applyBorder="1" applyAlignment="1">
      <alignment horizontal="center" vertical="center"/>
    </xf>
    <xf numFmtId="165" fontId="140" fillId="10" borderId="1" xfId="0" applyNumberFormat="1" applyFont="1" applyFill="1" applyBorder="1" applyAlignment="1">
      <alignment horizontal="center" vertical="center"/>
    </xf>
    <xf numFmtId="166" fontId="53" fillId="10" borderId="1" xfId="3" applyNumberFormat="1" applyFont="1" applyFill="1" applyBorder="1" applyAlignment="1">
      <alignment horizontal="left" vertical="center" wrapText="1"/>
    </xf>
    <xf numFmtId="185" fontId="2" fillId="0" borderId="0" xfId="0" applyNumberFormat="1" applyFont="1"/>
    <xf numFmtId="170" fontId="2" fillId="0" borderId="0" xfId="0" applyNumberFormat="1" applyFont="1"/>
    <xf numFmtId="168" fontId="44" fillId="2" borderId="1" xfId="2" applyNumberFormat="1" applyFont="1" applyFill="1" applyBorder="1" applyAlignment="1">
      <alignment horizontal="center" vertical="center" wrapText="1"/>
    </xf>
    <xf numFmtId="169" fontId="76" fillId="11" borderId="1" xfId="0" applyNumberFormat="1" applyFont="1" applyFill="1" applyBorder="1" applyAlignment="1">
      <alignment horizontal="center" vertical="center"/>
    </xf>
    <xf numFmtId="168" fontId="153" fillId="11" borderId="1" xfId="2" applyNumberFormat="1" applyFont="1" applyFill="1" applyBorder="1" applyAlignment="1">
      <alignment horizontal="center" vertical="center"/>
    </xf>
    <xf numFmtId="179" fontId="156" fillId="3" borderId="1" xfId="0" applyNumberFormat="1" applyFont="1" applyFill="1" applyBorder="1" applyAlignment="1">
      <alignment horizontal="center" vertical="center" shrinkToFit="1"/>
    </xf>
    <xf numFmtId="178" fontId="156" fillId="3" borderId="1" xfId="0" applyNumberFormat="1" applyFont="1" applyFill="1" applyBorder="1" applyAlignment="1">
      <alignment horizontal="center" vertical="center" shrinkToFit="1"/>
    </xf>
    <xf numFmtId="179" fontId="40" fillId="6" borderId="1" xfId="0" applyNumberFormat="1" applyFont="1" applyFill="1" applyBorder="1" applyAlignment="1">
      <alignment horizontal="center" vertical="center" shrinkToFit="1"/>
    </xf>
    <xf numFmtId="178" fontId="40" fillId="6" borderId="1" xfId="0" applyNumberFormat="1" applyFont="1" applyFill="1" applyBorder="1" applyAlignment="1">
      <alignment horizontal="center" vertical="center" shrinkToFit="1"/>
    </xf>
    <xf numFmtId="3" fontId="56" fillId="5" borderId="1" xfId="0" applyNumberFormat="1" applyFont="1" applyFill="1" applyBorder="1" applyAlignment="1" applyProtection="1">
      <alignment horizontal="right" vertical="center"/>
      <protection locked="0"/>
    </xf>
    <xf numFmtId="172" fontId="107" fillId="5" borderId="1" xfId="3" applyNumberFormat="1" applyFont="1" applyFill="1" applyBorder="1" applyAlignment="1" applyProtection="1">
      <alignment horizontal="right" vertical="center" shrinkToFit="1"/>
      <protection locked="0"/>
    </xf>
    <xf numFmtId="172" fontId="37" fillId="19" borderId="1" xfId="0" applyNumberFormat="1" applyFont="1" applyFill="1" applyBorder="1" applyAlignment="1">
      <alignment horizontal="right" vertical="center" shrinkToFit="1"/>
    </xf>
    <xf numFmtId="3" fontId="37" fillId="5" borderId="1" xfId="0" applyNumberFormat="1" applyFont="1" applyFill="1" applyBorder="1" applyAlignment="1" applyProtection="1">
      <alignment horizontal="right" vertical="center"/>
      <protection locked="0"/>
    </xf>
    <xf numFmtId="172" fontId="37" fillId="2" borderId="48" xfId="0" applyNumberFormat="1" applyFont="1" applyFill="1" applyBorder="1" applyAlignment="1">
      <alignment horizontal="right" vertical="center" shrinkToFit="1"/>
    </xf>
    <xf numFmtId="182" fontId="37" fillId="5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shrinkToFit="1"/>
    </xf>
    <xf numFmtId="174" fontId="68" fillId="3" borderId="0" xfId="0" applyNumberFormat="1" applyFont="1" applyFill="1" applyBorder="1" applyAlignment="1">
      <alignment horizontal="center" vertical="center"/>
    </xf>
    <xf numFmtId="166" fontId="118" fillId="8" borderId="53" xfId="3" applyNumberFormat="1" applyFont="1" applyFill="1" applyBorder="1" applyAlignment="1">
      <alignment horizontal="center" vertical="center" wrapText="1"/>
    </xf>
    <xf numFmtId="166" fontId="118" fillId="8" borderId="33" xfId="3" applyNumberFormat="1" applyFont="1" applyFill="1" applyBorder="1" applyAlignment="1">
      <alignment horizontal="center" vertical="center" wrapText="1"/>
    </xf>
    <xf numFmtId="166" fontId="72" fillId="8" borderId="1" xfId="3" applyNumberFormat="1" applyFont="1" applyFill="1" applyBorder="1" applyAlignment="1">
      <alignment horizontal="center" vertical="center" wrapText="1"/>
    </xf>
    <xf numFmtId="9" fontId="118" fillId="8" borderId="1" xfId="2" applyFont="1" applyFill="1" applyBorder="1" applyAlignment="1">
      <alignment horizontal="center" vertical="center" wrapText="1"/>
    </xf>
    <xf numFmtId="172" fontId="46" fillId="18" borderId="3" xfId="3" applyNumberFormat="1" applyFont="1" applyFill="1" applyBorder="1" applyAlignment="1">
      <alignment horizontal="right" vertical="center" shrinkToFit="1"/>
    </xf>
    <xf numFmtId="174" fontId="8" fillId="20" borderId="3" xfId="0" applyNumberFormat="1" applyFont="1" applyFill="1" applyBorder="1" applyAlignment="1">
      <alignment horizontal="center" vertical="center"/>
    </xf>
    <xf numFmtId="174" fontId="8" fillId="20" borderId="1" xfId="0" applyNumberFormat="1" applyFont="1" applyFill="1" applyBorder="1" applyAlignment="1">
      <alignment horizontal="center" vertical="center"/>
    </xf>
    <xf numFmtId="179" fontId="37" fillId="19" borderId="1" xfId="0" applyNumberFormat="1" applyFont="1" applyFill="1" applyBorder="1" applyAlignment="1">
      <alignment horizontal="right" vertical="center" shrinkToFit="1"/>
    </xf>
    <xf numFmtId="179" fontId="37" fillId="18" borderId="1" xfId="0" applyNumberFormat="1" applyFont="1" applyFill="1" applyBorder="1" applyAlignment="1">
      <alignment horizontal="right" vertical="center" shrinkToFit="1"/>
    </xf>
    <xf numFmtId="179" fontId="8" fillId="2" borderId="1" xfId="0" applyNumberFormat="1" applyFont="1" applyFill="1" applyBorder="1" applyAlignment="1">
      <alignment horizontal="center" vertical="center" shrinkToFit="1"/>
    </xf>
    <xf numFmtId="181" fontId="8" fillId="2" borderId="1" xfId="0" applyNumberFormat="1" applyFont="1" applyFill="1" applyBorder="1" applyAlignment="1">
      <alignment horizontal="center" vertical="center" shrinkToFit="1"/>
    </xf>
    <xf numFmtId="9" fontId="46" fillId="5" borderId="2" xfId="2" applyFont="1" applyFill="1" applyBorder="1" applyAlignment="1" applyProtection="1">
      <alignment horizontal="center" vertical="center"/>
      <protection locked="0"/>
    </xf>
    <xf numFmtId="9" fontId="46" fillId="2" borderId="2" xfId="2" applyFont="1" applyFill="1" applyBorder="1" applyAlignment="1">
      <alignment horizontal="center" vertical="center"/>
    </xf>
    <xf numFmtId="171" fontId="37" fillId="22" borderId="1" xfId="0" applyNumberFormat="1" applyFont="1" applyFill="1" applyBorder="1" applyAlignment="1">
      <alignment horizontal="center" vertical="center"/>
    </xf>
    <xf numFmtId="166" fontId="34" fillId="8" borderId="25" xfId="3" applyNumberFormat="1" applyFont="1" applyFill="1" applyBorder="1" applyAlignment="1">
      <alignment horizontal="center" vertical="center" wrapText="1"/>
    </xf>
    <xf numFmtId="171" fontId="37" fillId="11" borderId="1" xfId="0" applyNumberFormat="1" applyFont="1" applyFill="1" applyBorder="1" applyAlignment="1">
      <alignment horizontal="center" vertical="center"/>
    </xf>
    <xf numFmtId="49" fontId="31" fillId="0" borderId="0" xfId="1" applyNumberFormat="1" applyFont="1" applyFill="1" applyAlignment="1" applyProtection="1">
      <alignment horizontal="left" vertical="center"/>
    </xf>
    <xf numFmtId="49" fontId="2" fillId="0" borderId="0" xfId="0" applyNumberFormat="1" applyFont="1"/>
    <xf numFmtId="165" fontId="34" fillId="7" borderId="22" xfId="1" applyNumberFormat="1" applyFont="1" applyFill="1" applyBorder="1" applyAlignment="1" applyProtection="1">
      <alignment horizontal="center" vertical="center"/>
    </xf>
    <xf numFmtId="187" fontId="157" fillId="4" borderId="54" xfId="3" applyNumberFormat="1" applyFont="1" applyFill="1" applyBorder="1" applyAlignment="1" applyProtection="1">
      <alignment horizontal="center" vertical="center"/>
      <protection hidden="1"/>
    </xf>
    <xf numFmtId="3" fontId="46" fillId="17" borderId="1" xfId="1" applyNumberFormat="1" applyFont="1" applyFill="1" applyBorder="1" applyAlignment="1" applyProtection="1">
      <alignment horizontal="center" vertical="center" shrinkToFit="1"/>
      <protection locked="0"/>
    </xf>
    <xf numFmtId="187" fontId="46" fillId="2" borderId="4" xfId="1" applyNumberFormat="1" applyFont="1" applyFill="1" applyBorder="1" applyAlignment="1">
      <alignment horizontal="center" vertical="center" shrinkToFit="1"/>
    </xf>
    <xf numFmtId="0" fontId="2" fillId="0" borderId="0" xfId="0" applyFont="1" applyFill="1"/>
    <xf numFmtId="165" fontId="34" fillId="0" borderId="0" xfId="1" applyNumberFormat="1" applyFont="1" applyFill="1" applyAlignment="1">
      <alignment horizontal="center" vertical="center"/>
    </xf>
    <xf numFmtId="0" fontId="0" fillId="0" borderId="0" xfId="0" applyFill="1"/>
    <xf numFmtId="49" fontId="159" fillId="0" borderId="0" xfId="1" applyNumberFormat="1" applyFont="1" applyFill="1" applyAlignment="1">
      <alignment horizontal="left" vertical="center" wrapText="1"/>
    </xf>
    <xf numFmtId="49" fontId="159" fillId="0" borderId="0" xfId="1" applyNumberFormat="1" applyFont="1" applyFill="1" applyBorder="1" applyAlignment="1">
      <alignment horizontal="left" vertical="center" wrapText="1"/>
    </xf>
    <xf numFmtId="165" fontId="57" fillId="0" borderId="0" xfId="1" applyNumberFormat="1" applyFont="1" applyFill="1" applyBorder="1" applyAlignment="1" applyProtection="1">
      <alignment horizontal="center" vertical="center"/>
      <protection locked="0"/>
    </xf>
    <xf numFmtId="165" fontId="1" fillId="0" borderId="0" xfId="1" applyNumberFormat="1" applyFont="1"/>
    <xf numFmtId="0" fontId="1" fillId="0" borderId="0" xfId="0" applyFont="1"/>
    <xf numFmtId="49" fontId="31" fillId="0" borderId="6" xfId="1" applyNumberFormat="1" applyFont="1" applyBorder="1" applyAlignment="1">
      <alignment horizontal="left" vertical="center" wrapText="1"/>
    </xf>
    <xf numFmtId="49" fontId="31" fillId="0" borderId="0" xfId="1" applyNumberFormat="1" applyFont="1" applyAlignment="1">
      <alignment horizontal="left" vertical="center" wrapText="1"/>
    </xf>
    <xf numFmtId="166" fontId="34" fillId="8" borderId="25" xfId="3" applyNumberFormat="1" applyFont="1" applyFill="1" applyBorder="1" applyAlignment="1">
      <alignment horizontal="center" vertical="center" wrapText="1"/>
    </xf>
    <xf numFmtId="49" fontId="34" fillId="8" borderId="0" xfId="1" applyNumberFormat="1" applyFont="1" applyFill="1" applyAlignment="1">
      <alignment horizontal="left" vertical="center"/>
    </xf>
    <xf numFmtId="166" fontId="45" fillId="9" borderId="1" xfId="3" applyNumberFormat="1" applyFont="1" applyFill="1" applyBorder="1" applyAlignment="1">
      <alignment vertical="center" wrapText="1"/>
    </xf>
    <xf numFmtId="166" fontId="45" fillId="9" borderId="1" xfId="3" applyNumberFormat="1" applyFont="1" applyFill="1" applyBorder="1" applyAlignment="1">
      <alignment horizontal="left" vertical="center" wrapText="1"/>
    </xf>
    <xf numFmtId="49" fontId="31" fillId="0" borderId="0" xfId="1" applyNumberFormat="1" applyFont="1" applyBorder="1" applyAlignment="1">
      <alignment horizontal="left" vertical="center" wrapText="1"/>
    </xf>
    <xf numFmtId="0" fontId="120" fillId="8" borderId="44" xfId="0" applyFont="1" applyFill="1" applyBorder="1" applyAlignment="1">
      <alignment horizontal="center" vertical="center" wrapText="1"/>
    </xf>
    <xf numFmtId="0" fontId="120" fillId="8" borderId="45" xfId="0" applyFont="1" applyFill="1" applyBorder="1" applyAlignment="1">
      <alignment horizontal="center" vertical="center" wrapText="1"/>
    </xf>
    <xf numFmtId="49" fontId="131" fillId="0" borderId="2" xfId="1" applyNumberFormat="1" applyFont="1" applyBorder="1" applyAlignment="1">
      <alignment horizontal="left" vertical="center" wrapText="1"/>
    </xf>
    <xf numFmtId="49" fontId="131" fillId="0" borderId="5" xfId="1" applyNumberFormat="1" applyFont="1" applyBorder="1" applyAlignment="1">
      <alignment horizontal="left" vertical="center" wrapText="1"/>
    </xf>
    <xf numFmtId="49" fontId="131" fillId="0" borderId="4" xfId="1" applyNumberFormat="1" applyFont="1" applyBorder="1" applyAlignment="1">
      <alignment horizontal="left" vertical="center" wrapText="1"/>
    </xf>
    <xf numFmtId="49" fontId="31" fillId="0" borderId="6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37" xfId="1" applyNumberFormat="1" applyFont="1" applyBorder="1" applyAlignment="1">
      <alignment horizontal="center" wrapText="1"/>
    </xf>
    <xf numFmtId="49" fontId="31" fillId="0" borderId="38" xfId="1" applyNumberFormat="1" applyFont="1" applyBorder="1" applyAlignment="1">
      <alignment horizontal="center" wrapText="1"/>
    </xf>
    <xf numFmtId="49" fontId="31" fillId="0" borderId="0" xfId="1" applyNumberFormat="1" applyFont="1" applyBorder="1" applyAlignment="1">
      <alignment horizontal="center" wrapText="1"/>
    </xf>
    <xf numFmtId="49" fontId="71" fillId="0" borderId="6" xfId="1" applyNumberFormat="1" applyFont="1" applyBorder="1" applyAlignment="1">
      <alignment horizontal="left" vertical="center" wrapText="1"/>
    </xf>
    <xf numFmtId="49" fontId="71" fillId="0" borderId="0" xfId="1" applyNumberFormat="1" applyFont="1" applyAlignment="1">
      <alignment horizontal="left" vertical="center" wrapText="1"/>
    </xf>
    <xf numFmtId="0" fontId="32" fillId="5" borderId="0" xfId="0" applyFont="1" applyFill="1" applyAlignment="1">
      <alignment horizontal="left" vertical="center"/>
    </xf>
    <xf numFmtId="165" fontId="57" fillId="5" borderId="2" xfId="1" applyNumberFormat="1" applyFont="1" applyFill="1" applyBorder="1" applyAlignment="1" applyProtection="1">
      <alignment horizontal="center" vertical="center"/>
      <protection locked="0"/>
    </xf>
    <xf numFmtId="165" fontId="57" fillId="5" borderId="4" xfId="1" applyNumberFormat="1" applyFont="1" applyFill="1" applyBorder="1" applyAlignment="1" applyProtection="1">
      <alignment horizontal="center" vertical="center"/>
      <protection locked="0"/>
    </xf>
    <xf numFmtId="166" fontId="72" fillId="8" borderId="29" xfId="3" applyNumberFormat="1" applyFont="1" applyFill="1" applyBorder="1" applyAlignment="1">
      <alignment horizontal="center" vertical="center" wrapText="1"/>
    </xf>
    <xf numFmtId="166" fontId="72" fillId="8" borderId="32" xfId="3" applyNumberFormat="1" applyFont="1" applyFill="1" applyBorder="1" applyAlignment="1">
      <alignment horizontal="center" vertical="center" wrapText="1"/>
    </xf>
    <xf numFmtId="166" fontId="50" fillId="8" borderId="30" xfId="3" applyNumberFormat="1" applyFont="1" applyFill="1" applyBorder="1" applyAlignment="1">
      <alignment horizontal="center" vertical="center" wrapText="1"/>
    </xf>
    <xf numFmtId="166" fontId="50" fillId="8" borderId="25" xfId="3" applyNumberFormat="1" applyFont="1" applyFill="1" applyBorder="1" applyAlignment="1">
      <alignment horizontal="center" vertical="center" wrapText="1"/>
    </xf>
    <xf numFmtId="166" fontId="50" fillId="8" borderId="31" xfId="3" applyNumberFormat="1" applyFont="1" applyFill="1" applyBorder="1" applyAlignment="1">
      <alignment horizontal="center" vertical="center" wrapText="1"/>
    </xf>
    <xf numFmtId="166" fontId="50" fillId="8" borderId="33" xfId="3" applyNumberFormat="1" applyFont="1" applyFill="1" applyBorder="1" applyAlignment="1">
      <alignment horizontal="center" vertical="center" wrapText="1"/>
    </xf>
    <xf numFmtId="49" fontId="132" fillId="2" borderId="2" xfId="1" applyNumberFormat="1" applyFont="1" applyFill="1" applyBorder="1" applyAlignment="1">
      <alignment horizontal="left" vertical="center" wrapText="1"/>
    </xf>
    <xf numFmtId="49" fontId="132" fillId="2" borderId="5" xfId="1" applyNumberFormat="1" applyFont="1" applyFill="1" applyBorder="1" applyAlignment="1">
      <alignment horizontal="left" vertical="center" wrapText="1"/>
    </xf>
    <xf numFmtId="49" fontId="132" fillId="2" borderId="4" xfId="1" applyNumberFormat="1" applyFont="1" applyFill="1" applyBorder="1" applyAlignment="1">
      <alignment horizontal="left" vertical="center" wrapText="1"/>
    </xf>
    <xf numFmtId="49" fontId="126" fillId="0" borderId="16" xfId="1" applyNumberFormat="1" applyFont="1" applyBorder="1" applyAlignment="1">
      <alignment horizontal="left" vertical="center" wrapText="1"/>
    </xf>
    <xf numFmtId="49" fontId="126" fillId="0" borderId="6" xfId="1" applyNumberFormat="1" applyFont="1" applyBorder="1" applyAlignment="1">
      <alignment horizontal="left" vertical="center" wrapText="1"/>
    </xf>
    <xf numFmtId="49" fontId="159" fillId="0" borderId="0" xfId="1" applyNumberFormat="1" applyFont="1" applyAlignment="1">
      <alignment horizontal="left" vertical="center" wrapText="1"/>
    </xf>
    <xf numFmtId="49" fontId="159" fillId="0" borderId="21" xfId="1" applyNumberFormat="1" applyFont="1" applyBorder="1" applyAlignment="1">
      <alignment horizontal="left" vertical="center" wrapText="1"/>
    </xf>
    <xf numFmtId="0" fontId="69" fillId="8" borderId="39" xfId="0" applyFont="1" applyFill="1" applyBorder="1" applyAlignment="1">
      <alignment horizontal="center" vertical="center"/>
    </xf>
    <xf numFmtId="0" fontId="69" fillId="8" borderId="40" xfId="0" applyFont="1" applyFill="1" applyBorder="1" applyAlignment="1">
      <alignment horizontal="center" vertical="center"/>
    </xf>
    <xf numFmtId="0" fontId="69" fillId="8" borderId="41" xfId="0" applyFont="1" applyFill="1" applyBorder="1" applyAlignment="1">
      <alignment horizontal="center" vertical="center"/>
    </xf>
    <xf numFmtId="49" fontId="31" fillId="0" borderId="0" xfId="1" applyNumberFormat="1" applyFont="1" applyAlignment="1">
      <alignment horizontal="left" vertical="center"/>
    </xf>
    <xf numFmtId="49" fontId="31" fillId="0" borderId="21" xfId="1" applyNumberFormat="1" applyFont="1" applyBorder="1" applyAlignment="1">
      <alignment horizontal="left" vertical="center" wrapText="1"/>
    </xf>
    <xf numFmtId="3" fontId="46" fillId="2" borderId="1" xfId="1" applyNumberFormat="1" applyFont="1" applyFill="1" applyBorder="1" applyAlignment="1">
      <alignment horizontal="center" vertical="center" shrinkToFit="1"/>
    </xf>
    <xf numFmtId="49" fontId="31" fillId="0" borderId="1" xfId="1" applyNumberFormat="1" applyFont="1" applyBorder="1" applyAlignment="1">
      <alignment horizontal="center" vertical="center" wrapText="1"/>
    </xf>
    <xf numFmtId="165" fontId="34" fillId="7" borderId="35" xfId="1" applyNumberFormat="1" applyFont="1" applyFill="1" applyBorder="1" applyAlignment="1">
      <alignment horizontal="center" vertical="center"/>
    </xf>
    <xf numFmtId="165" fontId="34" fillId="7" borderId="36" xfId="1" applyNumberFormat="1" applyFont="1" applyFill="1" applyBorder="1" applyAlignment="1">
      <alignment horizontal="center" vertical="center"/>
    </xf>
    <xf numFmtId="3" fontId="46" fillId="2" borderId="17" xfId="1" applyNumberFormat="1" applyFont="1" applyFill="1" applyBorder="1" applyAlignment="1">
      <alignment horizontal="center" vertical="center" shrinkToFit="1"/>
    </xf>
    <xf numFmtId="3" fontId="46" fillId="2" borderId="3" xfId="1" applyNumberFormat="1" applyFont="1" applyFill="1" applyBorder="1" applyAlignment="1">
      <alignment horizontal="center" vertical="center" shrinkToFit="1"/>
    </xf>
    <xf numFmtId="49" fontId="0" fillId="0" borderId="6" xfId="1" applyNumberFormat="1" applyFont="1" applyBorder="1" applyAlignment="1">
      <alignment horizontal="left" vertical="center" wrapText="1"/>
    </xf>
    <xf numFmtId="49" fontId="0" fillId="0" borderId="0" xfId="1" applyNumberFormat="1" applyFont="1" applyBorder="1" applyAlignment="1">
      <alignment horizontal="left" vertical="center" wrapText="1"/>
    </xf>
    <xf numFmtId="187" fontId="107" fillId="4" borderId="2" xfId="3" applyNumberFormat="1" applyFont="1" applyFill="1" applyBorder="1" applyAlignment="1" applyProtection="1">
      <alignment horizontal="center" vertical="center"/>
      <protection hidden="1"/>
    </xf>
    <xf numFmtId="187" fontId="107" fillId="4" borderId="4" xfId="3" applyNumberFormat="1" applyFont="1" applyFill="1" applyBorder="1" applyAlignment="1" applyProtection="1">
      <alignment horizontal="center" vertical="center"/>
      <protection hidden="1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49" fontId="1" fillId="0" borderId="0" xfId="1" applyNumberFormat="1" applyFont="1" applyFill="1" applyBorder="1" applyAlignment="1" applyProtection="1">
      <alignment horizontal="left" vertical="center" wrapText="1"/>
    </xf>
    <xf numFmtId="187" fontId="107" fillId="4" borderId="19" xfId="3" applyNumberFormat="1" applyFont="1" applyFill="1" applyBorder="1" applyAlignment="1" applyProtection="1">
      <alignment horizontal="center" vertical="center"/>
      <protection hidden="1"/>
    </xf>
    <xf numFmtId="165" fontId="1" fillId="0" borderId="0" xfId="1" applyNumberFormat="1" applyFont="1" applyAlignment="1">
      <alignment horizontal="right" vertical="center"/>
    </xf>
    <xf numFmtId="165" fontId="1" fillId="0" borderId="21" xfId="1" applyNumberFormat="1" applyFont="1" applyBorder="1" applyAlignment="1">
      <alignment horizontal="right" vertical="center"/>
    </xf>
    <xf numFmtId="49" fontId="57" fillId="0" borderId="0" xfId="1" applyNumberFormat="1" applyFont="1" applyAlignment="1">
      <alignment horizontal="right" vertical="center" wrapText="1"/>
    </xf>
    <xf numFmtId="49" fontId="57" fillId="0" borderId="21" xfId="1" applyNumberFormat="1" applyFont="1" applyBorder="1" applyAlignment="1">
      <alignment horizontal="right" vertical="center" wrapText="1"/>
    </xf>
    <xf numFmtId="0" fontId="71" fillId="11" borderId="1" xfId="0" applyFont="1" applyFill="1" applyBorder="1" applyAlignment="1">
      <alignment horizontal="left" vertical="center" wrapText="1"/>
    </xf>
    <xf numFmtId="166" fontId="45" fillId="10" borderId="1" xfId="3" applyNumberFormat="1" applyFont="1" applyFill="1" applyBorder="1" applyAlignment="1">
      <alignment horizontal="left" vertical="center" wrapText="1"/>
    </xf>
    <xf numFmtId="0" fontId="51" fillId="10" borderId="1" xfId="0" applyFont="1" applyFill="1" applyBorder="1" applyAlignment="1">
      <alignment horizontal="left" wrapText="1"/>
    </xf>
    <xf numFmtId="166" fontId="53" fillId="11" borderId="1" xfId="3" applyNumberFormat="1" applyFont="1" applyFill="1" applyBorder="1" applyAlignment="1">
      <alignment horizontal="right" vertical="center" wrapText="1"/>
    </xf>
    <xf numFmtId="0" fontId="51" fillId="11" borderId="1" xfId="0" applyFont="1" applyFill="1" applyBorder="1" applyAlignment="1">
      <alignment horizontal="left" wrapText="1"/>
    </xf>
    <xf numFmtId="49" fontId="1" fillId="0" borderId="0" xfId="1" applyNumberFormat="1" applyAlignment="1">
      <alignment horizontal="left" vertical="center" wrapText="1"/>
    </xf>
    <xf numFmtId="166" fontId="45" fillId="11" borderId="5" xfId="3" applyNumberFormat="1" applyFont="1" applyFill="1" applyBorder="1" applyAlignment="1">
      <alignment horizontal="left" vertical="center" wrapText="1"/>
    </xf>
    <xf numFmtId="166" fontId="45" fillId="11" borderId="4" xfId="3" applyNumberFormat="1" applyFont="1" applyFill="1" applyBorder="1" applyAlignment="1">
      <alignment horizontal="left" vertical="center" wrapText="1"/>
    </xf>
    <xf numFmtId="171" fontId="37" fillId="5" borderId="2" xfId="0" applyNumberFormat="1" applyFont="1" applyFill="1" applyBorder="1" applyAlignment="1" applyProtection="1">
      <alignment horizontal="center" vertical="center"/>
      <protection locked="0"/>
    </xf>
    <xf numFmtId="171" fontId="37" fillId="5" borderId="4" xfId="0" applyNumberFormat="1" applyFont="1" applyFill="1" applyBorder="1" applyAlignment="1" applyProtection="1">
      <alignment horizontal="center" vertical="center"/>
      <protection locked="0"/>
    </xf>
    <xf numFmtId="0" fontId="125" fillId="11" borderId="17" xfId="0" applyFont="1" applyFill="1" applyBorder="1" applyAlignment="1">
      <alignment horizontal="left" vertical="center" wrapText="1"/>
    </xf>
    <xf numFmtId="0" fontId="123" fillId="11" borderId="17" xfId="0" applyFont="1" applyFill="1" applyBorder="1" applyAlignment="1">
      <alignment horizontal="left" vertical="center" wrapText="1"/>
    </xf>
    <xf numFmtId="166" fontId="154" fillId="11" borderId="1" xfId="3" applyNumberFormat="1" applyFont="1" applyFill="1" applyBorder="1" applyAlignment="1">
      <alignment horizontal="right" vertical="center" wrapText="1"/>
    </xf>
    <xf numFmtId="0" fontId="51" fillId="11" borderId="1" xfId="0" applyFont="1" applyFill="1" applyBorder="1" applyAlignment="1">
      <alignment horizontal="left" vertical="center" wrapText="1"/>
    </xf>
    <xf numFmtId="0" fontId="94" fillId="11" borderId="2" xfId="0" applyFont="1" applyFill="1" applyBorder="1" applyAlignment="1">
      <alignment horizontal="left" vertical="center" wrapText="1"/>
    </xf>
    <xf numFmtId="0" fontId="124" fillId="11" borderId="5" xfId="0" applyFont="1" applyFill="1" applyBorder="1" applyAlignment="1">
      <alignment horizontal="left" vertical="center" wrapText="1"/>
    </xf>
    <xf numFmtId="0" fontId="124" fillId="11" borderId="4" xfId="0" applyFont="1" applyFill="1" applyBorder="1" applyAlignment="1">
      <alignment horizontal="left" vertical="center" wrapText="1"/>
    </xf>
    <xf numFmtId="0" fontId="125" fillId="11" borderId="1" xfId="0" applyFont="1" applyFill="1" applyBorder="1" applyAlignment="1">
      <alignment horizontal="left" vertical="center" wrapText="1"/>
    </xf>
    <xf numFmtId="0" fontId="123" fillId="11" borderId="1" xfId="0" applyFont="1" applyFill="1" applyBorder="1" applyAlignment="1">
      <alignment horizontal="left" vertical="center" wrapText="1"/>
    </xf>
    <xf numFmtId="0" fontId="34" fillId="8" borderId="34" xfId="0" applyFont="1" applyFill="1" applyBorder="1" applyAlignment="1">
      <alignment horizontal="center" vertical="center" textRotation="90"/>
    </xf>
    <xf numFmtId="166" fontId="45" fillId="10" borderId="4" xfId="3" applyNumberFormat="1" applyFont="1" applyFill="1" applyBorder="1" applyAlignment="1">
      <alignment horizontal="left" vertical="center" wrapText="1"/>
    </xf>
    <xf numFmtId="0" fontId="31" fillId="10" borderId="20" xfId="0" applyFont="1" applyFill="1" applyBorder="1" applyAlignment="1">
      <alignment horizontal="left" vertical="center" wrapText="1"/>
    </xf>
    <xf numFmtId="0" fontId="31" fillId="10" borderId="18" xfId="0" applyFont="1" applyFill="1" applyBorder="1" applyAlignment="1">
      <alignment horizontal="left" vertical="center" wrapText="1"/>
    </xf>
    <xf numFmtId="0" fontId="31" fillId="10" borderId="19" xfId="0" applyFont="1" applyFill="1" applyBorder="1" applyAlignment="1">
      <alignment horizontal="left" vertical="center" wrapText="1"/>
    </xf>
    <xf numFmtId="0" fontId="31" fillId="10" borderId="6" xfId="0" applyFont="1" applyFill="1" applyBorder="1" applyAlignment="1">
      <alignment horizontal="left" vertical="center" wrapText="1"/>
    </xf>
    <xf numFmtId="0" fontId="31" fillId="10" borderId="0" xfId="0" applyFont="1" applyFill="1" applyAlignment="1">
      <alignment horizontal="left" vertical="center" wrapText="1"/>
    </xf>
    <xf numFmtId="0" fontId="31" fillId="10" borderId="21" xfId="0" applyFont="1" applyFill="1" applyBorder="1" applyAlignment="1">
      <alignment horizontal="left" vertical="center" wrapText="1"/>
    </xf>
    <xf numFmtId="166" fontId="53" fillId="10" borderId="4" xfId="3" applyNumberFormat="1" applyFont="1" applyFill="1" applyBorder="1" applyAlignment="1">
      <alignment horizontal="right" vertical="center" wrapText="1"/>
    </xf>
    <xf numFmtId="166" fontId="53" fillId="10" borderId="1" xfId="3" applyNumberFormat="1" applyFont="1" applyFill="1" applyBorder="1" applyAlignment="1">
      <alignment horizontal="right" vertical="center" wrapText="1"/>
    </xf>
    <xf numFmtId="171" fontId="37" fillId="11" borderId="2" xfId="0" applyNumberFormat="1" applyFont="1" applyFill="1" applyBorder="1" applyAlignment="1">
      <alignment horizontal="center" vertical="center"/>
    </xf>
    <xf numFmtId="171" fontId="37" fillId="11" borderId="4" xfId="0" applyNumberFormat="1" applyFont="1" applyFill="1" applyBorder="1" applyAlignment="1">
      <alignment horizontal="center" vertical="center"/>
    </xf>
    <xf numFmtId="0" fontId="125" fillId="11" borderId="1" xfId="0" applyFont="1" applyFill="1" applyBorder="1" applyAlignment="1">
      <alignment horizontal="left" wrapText="1"/>
    </xf>
    <xf numFmtId="0" fontId="123" fillId="11" borderId="1" xfId="0" applyFont="1" applyFill="1" applyBorder="1" applyAlignment="1">
      <alignment horizontal="left" wrapText="1"/>
    </xf>
    <xf numFmtId="166" fontId="45" fillId="11" borderId="2" xfId="3" applyNumberFormat="1" applyFont="1" applyFill="1" applyBorder="1" applyAlignment="1">
      <alignment horizontal="left" vertical="center" wrapText="1"/>
    </xf>
    <xf numFmtId="171" fontId="37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11" borderId="1" xfId="0" applyFont="1" applyFill="1" applyBorder="1" applyAlignment="1">
      <alignment horizontal="left" vertical="center" wrapText="1"/>
    </xf>
    <xf numFmtId="166" fontId="53" fillId="11" borderId="2" xfId="3" applyNumberFormat="1" applyFont="1" applyFill="1" applyBorder="1" applyAlignment="1">
      <alignment horizontal="right" vertical="center" wrapText="1"/>
    </xf>
    <xf numFmtId="166" fontId="53" fillId="11" borderId="4" xfId="3" applyNumberFormat="1" applyFont="1" applyFill="1" applyBorder="1" applyAlignment="1">
      <alignment horizontal="right" vertical="center" wrapText="1"/>
    </xf>
    <xf numFmtId="171" fontId="37" fillId="11" borderId="1" xfId="0" applyNumberFormat="1" applyFont="1" applyFill="1" applyBorder="1" applyAlignment="1">
      <alignment horizontal="center" vertical="center"/>
    </xf>
    <xf numFmtId="170" fontId="37" fillId="11" borderId="5" xfId="0" applyNumberFormat="1" applyFont="1" applyFill="1" applyBorder="1" applyAlignment="1">
      <alignment horizontal="center" vertical="center"/>
    </xf>
    <xf numFmtId="170" fontId="37" fillId="11" borderId="4" xfId="0" applyNumberFormat="1" applyFont="1" applyFill="1" applyBorder="1" applyAlignment="1">
      <alignment horizontal="center" vertical="center"/>
    </xf>
    <xf numFmtId="166" fontId="45" fillId="11" borderId="1" xfId="3" applyNumberFormat="1" applyFont="1" applyFill="1" applyBorder="1" applyAlignment="1">
      <alignment horizontal="left" vertical="center" wrapText="1"/>
    </xf>
    <xf numFmtId="166" fontId="45" fillId="10" borderId="2" xfId="3" applyNumberFormat="1" applyFont="1" applyFill="1" applyBorder="1" applyAlignment="1">
      <alignment horizontal="left" vertical="center" wrapText="1"/>
    </xf>
    <xf numFmtId="0" fontId="71" fillId="11" borderId="2" xfId="0" applyFont="1" applyFill="1" applyBorder="1" applyAlignment="1">
      <alignment horizontal="left" vertical="center" wrapText="1"/>
    </xf>
    <xf numFmtId="0" fontId="71" fillId="11" borderId="5" xfId="0" applyFont="1" applyFill="1" applyBorder="1" applyAlignment="1">
      <alignment horizontal="left" vertical="center" wrapText="1"/>
    </xf>
    <xf numFmtId="0" fontId="71" fillId="11" borderId="4" xfId="0" applyFont="1" applyFill="1" applyBorder="1" applyAlignment="1">
      <alignment horizontal="left" vertical="center" wrapText="1"/>
    </xf>
    <xf numFmtId="49" fontId="37" fillId="10" borderId="1" xfId="0" applyNumberFormat="1" applyFont="1" applyFill="1" applyBorder="1" applyAlignment="1">
      <alignment horizontal="center" vertical="center" wrapText="1"/>
    </xf>
    <xf numFmtId="49" fontId="37" fillId="10" borderId="2" xfId="0" applyNumberFormat="1" applyFont="1" applyFill="1" applyBorder="1" applyAlignment="1">
      <alignment horizontal="center" vertical="center" wrapText="1"/>
    </xf>
    <xf numFmtId="49" fontId="37" fillId="10" borderId="4" xfId="0" applyNumberFormat="1" applyFont="1" applyFill="1" applyBorder="1" applyAlignment="1">
      <alignment horizontal="center" vertical="center" wrapText="1"/>
    </xf>
    <xf numFmtId="49" fontId="37" fillId="10" borderId="6" xfId="0" applyNumberFormat="1" applyFont="1" applyFill="1" applyBorder="1" applyAlignment="1">
      <alignment horizontal="center" vertical="center"/>
    </xf>
    <xf numFmtId="49" fontId="37" fillId="10" borderId="0" xfId="0" applyNumberFormat="1" applyFont="1" applyFill="1" applyAlignment="1">
      <alignment horizontal="center" vertical="center"/>
    </xf>
    <xf numFmtId="49" fontId="37" fillId="10" borderId="21" xfId="0" applyNumberFormat="1" applyFont="1" applyFill="1" applyBorder="1" applyAlignment="1">
      <alignment horizontal="center" vertical="center"/>
    </xf>
    <xf numFmtId="165" fontId="37" fillId="5" borderId="1" xfId="0" applyNumberFormat="1" applyFont="1" applyFill="1" applyBorder="1" applyAlignment="1" applyProtection="1">
      <alignment horizontal="center" vertical="center"/>
      <protection locked="0"/>
    </xf>
    <xf numFmtId="0" fontId="96" fillId="0" borderId="1" xfId="3" applyFont="1" applyFill="1" applyBorder="1" applyAlignment="1" applyProtection="1">
      <alignment horizontal="left" vertical="center" wrapText="1"/>
    </xf>
    <xf numFmtId="0" fontId="96" fillId="0" borderId="1" xfId="3" applyFont="1" applyFill="1" applyBorder="1" applyAlignment="1" applyProtection="1">
      <alignment horizontal="left" vertical="top" wrapText="1"/>
    </xf>
    <xf numFmtId="0" fontId="16" fillId="4" borderId="1" xfId="3" applyFont="1" applyFill="1" applyBorder="1" applyAlignment="1" applyProtection="1">
      <alignment horizontal="left" vertical="center" wrapText="1" indent="1"/>
    </xf>
    <xf numFmtId="0" fontId="9" fillId="0" borderId="1" xfId="3" applyFont="1" applyFill="1" applyBorder="1" applyAlignment="1" applyProtection="1">
      <alignment horizontal="center" vertical="top" wrapText="1"/>
    </xf>
    <xf numFmtId="166" fontId="8" fillId="3" borderId="1" xfId="0" applyNumberFormat="1" applyFont="1" applyFill="1" applyBorder="1" applyAlignment="1" applyProtection="1">
      <alignment horizontal="center" vertical="center"/>
    </xf>
    <xf numFmtId="166" fontId="17" fillId="3" borderId="1" xfId="0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left" vertical="top" wrapText="1"/>
    </xf>
    <xf numFmtId="166" fontId="103" fillId="3" borderId="2" xfId="0" applyNumberFormat="1" applyFont="1" applyFill="1" applyBorder="1" applyAlignment="1" applyProtection="1">
      <alignment horizontal="left" vertical="center" wrapText="1"/>
    </xf>
    <xf numFmtId="166" fontId="103" fillId="3" borderId="5" xfId="0" applyNumberFormat="1" applyFont="1" applyFill="1" applyBorder="1" applyAlignment="1" applyProtection="1">
      <alignment horizontal="left" vertical="center" wrapText="1"/>
    </xf>
    <xf numFmtId="166" fontId="103" fillId="3" borderId="4" xfId="0" applyNumberFormat="1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167" fontId="12" fillId="0" borderId="1" xfId="2" applyNumberFormat="1" applyFont="1" applyFill="1" applyBorder="1" applyAlignment="1" applyProtection="1">
      <alignment horizontal="center" vertical="center"/>
    </xf>
    <xf numFmtId="0" fontId="87" fillId="0" borderId="1" xfId="3" applyFont="1" applyFill="1" applyBorder="1" applyAlignment="1" applyProtection="1">
      <alignment horizontal="left" vertical="top" wrapText="1"/>
    </xf>
    <xf numFmtId="3" fontId="96" fillId="0" borderId="1" xfId="3" applyNumberFormat="1" applyFont="1" applyFill="1" applyBorder="1" applyAlignment="1" applyProtection="1">
      <alignment horizontal="left" vertical="top" wrapText="1"/>
    </xf>
    <xf numFmtId="166" fontId="10" fillId="3" borderId="2" xfId="0" applyNumberFormat="1" applyFont="1" applyFill="1" applyBorder="1" applyAlignment="1" applyProtection="1">
      <alignment horizontal="left" vertical="center" wrapText="1"/>
    </xf>
    <xf numFmtId="166" fontId="10" fillId="3" borderId="5" xfId="0" applyNumberFormat="1" applyFont="1" applyFill="1" applyBorder="1" applyAlignment="1" applyProtection="1">
      <alignment horizontal="left" vertical="center"/>
    </xf>
    <xf numFmtId="166" fontId="10" fillId="3" borderId="4" xfId="0" applyNumberFormat="1" applyFont="1" applyFill="1" applyBorder="1" applyAlignment="1" applyProtection="1">
      <alignment horizontal="left" vertical="center"/>
    </xf>
    <xf numFmtId="3" fontId="105" fillId="6" borderId="1" xfId="0" applyNumberFormat="1" applyFont="1" applyFill="1" applyBorder="1" applyAlignment="1" applyProtection="1">
      <alignment horizontal="center" vertical="center"/>
    </xf>
    <xf numFmtId="3" fontId="105" fillId="3" borderId="1" xfId="0" applyNumberFormat="1" applyFont="1" applyFill="1" applyBorder="1" applyAlignment="1" applyProtection="1">
      <alignment horizontal="center" vertical="center"/>
    </xf>
    <xf numFmtId="173" fontId="105" fillId="3" borderId="1" xfId="0" applyNumberFormat="1" applyFont="1" applyFill="1" applyBorder="1" applyAlignment="1" applyProtection="1">
      <alignment horizontal="center" vertical="center"/>
    </xf>
    <xf numFmtId="174" fontId="105" fillId="9" borderId="1" xfId="0" applyNumberFormat="1" applyFont="1" applyFill="1" applyBorder="1" applyAlignment="1" applyProtection="1">
      <alignment horizontal="center" vertical="center"/>
    </xf>
    <xf numFmtId="173" fontId="105" fillId="6" borderId="1" xfId="0" applyNumberFormat="1" applyFont="1" applyFill="1" applyBorder="1" applyAlignment="1" applyProtection="1">
      <alignment horizontal="center" vertical="center"/>
    </xf>
    <xf numFmtId="166" fontId="10" fillId="3" borderId="1" xfId="0" applyNumberFormat="1" applyFont="1" applyFill="1" applyBorder="1" applyAlignment="1" applyProtection="1">
      <alignment horizontal="left" vertical="center"/>
    </xf>
    <xf numFmtId="166" fontId="10" fillId="9" borderId="2" xfId="0" applyNumberFormat="1" applyFont="1" applyFill="1" applyBorder="1" applyAlignment="1" applyProtection="1">
      <alignment horizontal="left" vertical="center" wrapText="1"/>
    </xf>
    <xf numFmtId="166" fontId="10" fillId="9" borderId="5" xfId="0" applyNumberFormat="1" applyFont="1" applyFill="1" applyBorder="1" applyAlignment="1" applyProtection="1">
      <alignment horizontal="left" vertical="center" wrapText="1"/>
    </xf>
    <xf numFmtId="166" fontId="10" fillId="9" borderId="4" xfId="0" applyNumberFormat="1" applyFont="1" applyFill="1" applyBorder="1" applyAlignment="1" applyProtection="1">
      <alignment horizontal="left" vertical="center" wrapText="1"/>
    </xf>
    <xf numFmtId="166" fontId="16" fillId="4" borderId="1" xfId="3" applyNumberFormat="1" applyFont="1" applyFill="1" applyBorder="1" applyAlignment="1" applyProtection="1">
      <alignment horizontal="left" vertical="center" wrapText="1" indent="1"/>
    </xf>
    <xf numFmtId="0" fontId="16" fillId="2" borderId="1" xfId="3" applyFont="1" applyFill="1" applyBorder="1" applyAlignment="1" applyProtection="1">
      <alignment horizontal="left" vertical="center" wrapText="1" indent="1"/>
    </xf>
    <xf numFmtId="166" fontId="103" fillId="6" borderId="2" xfId="0" applyNumberFormat="1" applyFont="1" applyFill="1" applyBorder="1" applyAlignment="1" applyProtection="1">
      <alignment horizontal="left" vertical="center" wrapText="1"/>
    </xf>
    <xf numFmtId="166" fontId="103" fillId="6" borderId="5" xfId="0" applyNumberFormat="1" applyFont="1" applyFill="1" applyBorder="1" applyAlignment="1" applyProtection="1">
      <alignment horizontal="left" vertical="center" wrapText="1"/>
    </xf>
    <xf numFmtId="166" fontId="103" fillId="6" borderId="4" xfId="0" applyNumberFormat="1" applyFont="1" applyFill="1" applyBorder="1" applyAlignment="1" applyProtection="1">
      <alignment horizontal="left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52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</xf>
    <xf numFmtId="166" fontId="8" fillId="4" borderId="1" xfId="0" applyNumberFormat="1" applyFont="1" applyFill="1" applyBorder="1" applyAlignment="1" applyProtection="1">
      <alignment horizontal="center" vertical="center" wrapText="1"/>
    </xf>
    <xf numFmtId="0" fontId="30" fillId="12" borderId="1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center" vertical="center" wrapText="1"/>
    </xf>
    <xf numFmtId="3" fontId="11" fillId="0" borderId="1" xfId="3" applyNumberFormat="1" applyFont="1" applyFill="1" applyBorder="1" applyAlignment="1" applyProtection="1">
      <alignment horizontal="left" vertical="top" wrapText="1"/>
    </xf>
    <xf numFmtId="3" fontId="105" fillId="17" borderId="1" xfId="0" applyNumberFormat="1" applyFont="1" applyFill="1" applyBorder="1" applyAlignment="1" applyProtection="1">
      <alignment horizontal="center" vertical="center"/>
    </xf>
    <xf numFmtId="0" fontId="21" fillId="12" borderId="10" xfId="0" applyFont="1" applyFill="1" applyBorder="1" applyAlignment="1" applyProtection="1">
      <alignment horizontal="center" vertical="center" wrapText="1"/>
    </xf>
    <xf numFmtId="0" fontId="21" fillId="12" borderId="11" xfId="0" applyFont="1" applyFill="1" applyBorder="1" applyAlignment="1" applyProtection="1">
      <alignment horizontal="center" vertical="center" wrapText="1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2" borderId="8" xfId="0" applyFont="1" applyFill="1" applyBorder="1" applyAlignment="1" applyProtection="1">
      <alignment horizontal="center" vertical="center" wrapText="1"/>
    </xf>
    <xf numFmtId="0" fontId="30" fillId="12" borderId="9" xfId="0" applyFont="1" applyFill="1" applyBorder="1" applyAlignment="1" applyProtection="1">
      <alignment horizontal="center" vertical="center" wrapText="1"/>
    </xf>
    <xf numFmtId="0" fontId="30" fillId="12" borderId="12" xfId="0" applyFont="1" applyFill="1" applyBorder="1" applyAlignment="1" applyProtection="1">
      <alignment horizontal="center" vertical="center" wrapText="1"/>
    </xf>
    <xf numFmtId="0" fontId="30" fillId="12" borderId="14" xfId="0" applyFont="1" applyFill="1" applyBorder="1" applyAlignment="1" applyProtection="1">
      <alignment horizontal="center" vertical="center" wrapText="1"/>
    </xf>
    <xf numFmtId="0" fontId="30" fillId="12" borderId="13" xfId="0" applyFont="1" applyFill="1" applyBorder="1" applyAlignment="1" applyProtection="1">
      <alignment horizontal="center" vertical="center" wrapText="1"/>
    </xf>
    <xf numFmtId="166" fontId="45" fillId="10" borderId="1" xfId="3" applyNumberFormat="1" applyFont="1" applyFill="1" applyBorder="1" applyAlignment="1">
      <alignment horizontal="right" vertical="center" wrapText="1"/>
    </xf>
    <xf numFmtId="170" fontId="75" fillId="11" borderId="20" xfId="0" applyNumberFormat="1" applyFont="1" applyFill="1" applyBorder="1" applyAlignment="1">
      <alignment horizontal="left" vertical="center"/>
    </xf>
    <xf numFmtId="170" fontId="75" fillId="11" borderId="18" xfId="0" applyNumberFormat="1" applyFont="1" applyFill="1" applyBorder="1" applyAlignment="1">
      <alignment horizontal="left" vertical="center"/>
    </xf>
    <xf numFmtId="170" fontId="75" fillId="11" borderId="19" xfId="0" applyNumberFormat="1" applyFont="1" applyFill="1" applyBorder="1" applyAlignment="1">
      <alignment horizontal="left" vertical="center"/>
    </xf>
    <xf numFmtId="170" fontId="75" fillId="11" borderId="37" xfId="0" applyNumberFormat="1" applyFont="1" applyFill="1" applyBorder="1" applyAlignment="1">
      <alignment horizontal="left" vertical="center"/>
    </xf>
    <xf numFmtId="170" fontId="75" fillId="11" borderId="38" xfId="0" applyNumberFormat="1" applyFont="1" applyFill="1" applyBorder="1" applyAlignment="1">
      <alignment horizontal="left" vertical="center"/>
    </xf>
    <xf numFmtId="170" fontId="75" fillId="11" borderId="52" xfId="0" applyNumberFormat="1" applyFont="1" applyFill="1" applyBorder="1" applyAlignment="1">
      <alignment horizontal="left" vertical="center"/>
    </xf>
    <xf numFmtId="178" fontId="37" fillId="2" borderId="2" xfId="0" applyNumberFormat="1" applyFont="1" applyFill="1" applyBorder="1" applyAlignment="1">
      <alignment horizontal="center" vertical="center" shrinkToFit="1"/>
    </xf>
    <xf numFmtId="178" fontId="37" fillId="2" borderId="4" xfId="0" applyNumberFormat="1" applyFont="1" applyFill="1" applyBorder="1" applyAlignment="1">
      <alignment horizontal="center" vertical="center" shrinkToFit="1"/>
    </xf>
    <xf numFmtId="170" fontId="75" fillId="11" borderId="1" xfId="0" applyNumberFormat="1" applyFont="1" applyFill="1" applyBorder="1" applyAlignment="1">
      <alignment horizontal="left" vertical="center"/>
    </xf>
    <xf numFmtId="0" fontId="94" fillId="11" borderId="5" xfId="0" applyFont="1" applyFill="1" applyBorder="1" applyAlignment="1">
      <alignment horizontal="left" vertical="center" wrapText="1"/>
    </xf>
    <xf numFmtId="0" fontId="94" fillId="11" borderId="4" xfId="0" applyFont="1" applyFill="1" applyBorder="1" applyAlignment="1">
      <alignment horizontal="left" vertical="center" wrapText="1"/>
    </xf>
    <xf numFmtId="166" fontId="154" fillId="11" borderId="2" xfId="3" applyNumberFormat="1" applyFont="1" applyFill="1" applyBorder="1" applyAlignment="1">
      <alignment horizontal="right" vertical="center" wrapText="1"/>
    </xf>
    <xf numFmtId="166" fontId="154" fillId="11" borderId="4" xfId="3" applyNumberFormat="1" applyFont="1" applyFill="1" applyBorder="1" applyAlignment="1">
      <alignment horizontal="right" vertical="center" wrapText="1"/>
    </xf>
    <xf numFmtId="186" fontId="37" fillId="11" borderId="1" xfId="0" applyNumberFormat="1" applyFont="1" applyFill="1" applyBorder="1" applyAlignment="1">
      <alignment horizontal="center" vertical="center"/>
    </xf>
    <xf numFmtId="170" fontId="95" fillId="11" borderId="1" xfId="0" applyNumberFormat="1" applyFont="1" applyFill="1" applyBorder="1" applyAlignment="1">
      <alignment horizontal="center" vertical="center"/>
    </xf>
    <xf numFmtId="0" fontId="71" fillId="10" borderId="20" xfId="0" applyFont="1" applyFill="1" applyBorder="1" applyAlignment="1">
      <alignment horizontal="left" vertical="center" wrapText="1"/>
    </xf>
    <xf numFmtId="0" fontId="71" fillId="10" borderId="18" xfId="0" applyFont="1" applyFill="1" applyBorder="1" applyAlignment="1">
      <alignment horizontal="left" vertical="center" wrapText="1"/>
    </xf>
    <xf numFmtId="0" fontId="71" fillId="10" borderId="19" xfId="0" applyFont="1" applyFill="1" applyBorder="1" applyAlignment="1">
      <alignment horizontal="left" vertical="center" wrapText="1"/>
    </xf>
    <xf numFmtId="0" fontId="71" fillId="10" borderId="6" xfId="0" applyFont="1" applyFill="1" applyBorder="1" applyAlignment="1">
      <alignment horizontal="left" vertical="center" wrapText="1"/>
    </xf>
    <xf numFmtId="0" fontId="71" fillId="10" borderId="0" xfId="0" applyFont="1" applyFill="1" applyAlignment="1">
      <alignment horizontal="left" vertical="center" wrapText="1"/>
    </xf>
    <xf numFmtId="0" fontId="71" fillId="10" borderId="21" xfId="0" applyFont="1" applyFill="1" applyBorder="1" applyAlignment="1">
      <alignment horizontal="left" vertical="center" wrapText="1"/>
    </xf>
    <xf numFmtId="0" fontId="71" fillId="10" borderId="37" xfId="0" applyFont="1" applyFill="1" applyBorder="1" applyAlignment="1">
      <alignment horizontal="left" vertical="center" wrapText="1"/>
    </xf>
    <xf numFmtId="0" fontId="71" fillId="10" borderId="38" xfId="0" applyFont="1" applyFill="1" applyBorder="1" applyAlignment="1">
      <alignment horizontal="left" vertical="center" wrapText="1"/>
    </xf>
    <xf numFmtId="0" fontId="71" fillId="10" borderId="52" xfId="0" applyFont="1" applyFill="1" applyBorder="1" applyAlignment="1">
      <alignment horizontal="left" vertical="center" wrapText="1"/>
    </xf>
    <xf numFmtId="166" fontId="77" fillId="10" borderId="2" xfId="3" applyNumberFormat="1" applyFont="1" applyFill="1" applyBorder="1" applyAlignment="1">
      <alignment horizontal="left" vertical="center" wrapText="1"/>
    </xf>
    <xf numFmtId="49" fontId="153" fillId="11" borderId="2" xfId="0" applyNumberFormat="1" applyFont="1" applyFill="1" applyBorder="1" applyAlignment="1">
      <alignment horizontal="left" vertical="center" wrapText="1"/>
    </xf>
    <xf numFmtId="49" fontId="71" fillId="11" borderId="5" xfId="0" applyNumberFormat="1" applyFont="1" applyFill="1" applyBorder="1" applyAlignment="1">
      <alignment horizontal="left" vertical="center" wrapText="1"/>
    </xf>
    <xf numFmtId="49" fontId="71" fillId="11" borderId="4" xfId="0" applyNumberFormat="1" applyFont="1" applyFill="1" applyBorder="1" applyAlignment="1">
      <alignment horizontal="left" vertical="center" wrapText="1"/>
    </xf>
    <xf numFmtId="166" fontId="52" fillId="10" borderId="1" xfId="3" applyNumberFormat="1" applyFont="1" applyFill="1" applyBorder="1" applyAlignment="1">
      <alignment horizontal="right" vertical="center" wrapText="1"/>
    </xf>
    <xf numFmtId="49" fontId="153" fillId="21" borderId="2" xfId="0" applyNumberFormat="1" applyFont="1" applyFill="1" applyBorder="1" applyAlignment="1">
      <alignment horizontal="left" vertical="center" wrapText="1"/>
    </xf>
    <xf numFmtId="49" fontId="153" fillId="21" borderId="5" xfId="0" applyNumberFormat="1" applyFont="1" applyFill="1" applyBorder="1" applyAlignment="1">
      <alignment horizontal="left" vertical="center" wrapText="1"/>
    </xf>
    <xf numFmtId="49" fontId="153" fillId="21" borderId="4" xfId="0" applyNumberFormat="1" applyFont="1" applyFill="1" applyBorder="1" applyAlignment="1">
      <alignment horizontal="left" vertical="center" wrapText="1"/>
    </xf>
    <xf numFmtId="165" fontId="37" fillId="2" borderId="1" xfId="0" applyNumberFormat="1" applyFont="1" applyFill="1" applyBorder="1" applyAlignment="1">
      <alignment horizontal="center" vertical="center"/>
    </xf>
    <xf numFmtId="184" fontId="46" fillId="2" borderId="20" xfId="1" applyNumberFormat="1" applyFont="1" applyFill="1" applyBorder="1" applyAlignment="1">
      <alignment horizontal="center" vertical="center"/>
    </xf>
    <xf numFmtId="184" fontId="46" fillId="2" borderId="19" xfId="1" applyNumberFormat="1" applyFont="1" applyFill="1" applyBorder="1" applyAlignment="1">
      <alignment horizontal="center" vertical="center"/>
    </xf>
    <xf numFmtId="49" fontId="152" fillId="2" borderId="1" xfId="1" applyNumberFormat="1" applyFont="1" applyFill="1" applyBorder="1" applyAlignment="1">
      <alignment horizontal="left" vertical="center" wrapText="1"/>
    </xf>
    <xf numFmtId="166" fontId="118" fillId="8" borderId="20" xfId="3" applyNumberFormat="1" applyFont="1" applyFill="1" applyBorder="1" applyAlignment="1">
      <alignment horizontal="center" vertical="center" wrapText="1"/>
    </xf>
    <xf numFmtId="166" fontId="118" fillId="8" borderId="18" xfId="3" applyNumberFormat="1" applyFont="1" applyFill="1" applyBorder="1" applyAlignment="1">
      <alignment horizontal="center" vertical="center" wrapText="1"/>
    </xf>
    <xf numFmtId="166" fontId="118" fillId="8" borderId="50" xfId="3" applyNumberFormat="1" applyFont="1" applyFill="1" applyBorder="1" applyAlignment="1">
      <alignment horizontal="center" vertical="center" wrapText="1"/>
    </xf>
    <xf numFmtId="166" fontId="118" fillId="8" borderId="37" xfId="3" applyNumberFormat="1" applyFont="1" applyFill="1" applyBorder="1" applyAlignment="1">
      <alignment horizontal="center" vertical="center" wrapText="1"/>
    </xf>
    <xf numFmtId="166" fontId="118" fillId="8" borderId="38" xfId="3" applyNumberFormat="1" applyFont="1" applyFill="1" applyBorder="1" applyAlignment="1">
      <alignment horizontal="center" vertical="center" wrapText="1"/>
    </xf>
    <xf numFmtId="166" fontId="118" fillId="8" borderId="51" xfId="3" applyNumberFormat="1" applyFont="1" applyFill="1" applyBorder="1" applyAlignment="1">
      <alignment horizontal="center" vertical="center" wrapText="1"/>
    </xf>
    <xf numFmtId="166" fontId="118" fillId="3" borderId="0" xfId="3" applyNumberFormat="1" applyFont="1" applyFill="1" applyBorder="1" applyAlignment="1">
      <alignment horizontal="center" vertical="center" wrapText="1"/>
    </xf>
    <xf numFmtId="166" fontId="46" fillId="2" borderId="2" xfId="3" applyNumberFormat="1" applyFont="1" applyFill="1" applyBorder="1" applyAlignment="1">
      <alignment horizontal="center" vertical="center" wrapText="1"/>
    </xf>
    <xf numFmtId="166" fontId="46" fillId="2" borderId="5" xfId="3" applyNumberFormat="1" applyFont="1" applyFill="1" applyBorder="1" applyAlignment="1">
      <alignment horizontal="center" vertical="center" wrapText="1"/>
    </xf>
    <xf numFmtId="166" fontId="46" fillId="2" borderId="4" xfId="3" applyNumberFormat="1" applyFont="1" applyFill="1" applyBorder="1" applyAlignment="1">
      <alignment horizontal="center" vertical="center" wrapText="1"/>
    </xf>
    <xf numFmtId="165" fontId="37" fillId="10" borderId="1" xfId="0" applyNumberFormat="1" applyFont="1" applyFill="1" applyBorder="1" applyAlignment="1">
      <alignment vertical="center"/>
    </xf>
    <xf numFmtId="165" fontId="37" fillId="10" borderId="2" xfId="0" applyNumberFormat="1" applyFont="1" applyFill="1" applyBorder="1" applyAlignment="1">
      <alignment horizontal="center" vertical="center"/>
    </xf>
    <xf numFmtId="165" fontId="37" fillId="10" borderId="5" xfId="0" applyNumberFormat="1" applyFont="1" applyFill="1" applyBorder="1" applyAlignment="1">
      <alignment horizontal="center" vertical="center"/>
    </xf>
    <xf numFmtId="165" fontId="37" fillId="10" borderId="4" xfId="0" applyNumberFormat="1" applyFont="1" applyFill="1" applyBorder="1" applyAlignment="1">
      <alignment horizontal="center" vertical="center"/>
    </xf>
    <xf numFmtId="0" fontId="78" fillId="8" borderId="26" xfId="0" applyFont="1" applyFill="1" applyBorder="1" applyAlignment="1">
      <alignment horizontal="center" vertical="center" wrapText="1"/>
    </xf>
    <xf numFmtId="0" fontId="118" fillId="8" borderId="26" xfId="0" applyFont="1" applyFill="1" applyBorder="1" applyAlignment="1">
      <alignment horizontal="center" vertical="center" wrapText="1"/>
    </xf>
    <xf numFmtId="0" fontId="118" fillId="8" borderId="49" xfId="0" applyFont="1" applyFill="1" applyBorder="1" applyAlignment="1">
      <alignment horizontal="center" vertical="center" wrapText="1"/>
    </xf>
    <xf numFmtId="0" fontId="150" fillId="2" borderId="3" xfId="3" applyFont="1" applyFill="1" applyBorder="1" applyAlignment="1">
      <alignment horizontal="left" vertical="center" wrapText="1"/>
    </xf>
    <xf numFmtId="0" fontId="67" fillId="2" borderId="1" xfId="3" applyFont="1" applyFill="1" applyBorder="1" applyAlignment="1">
      <alignment horizontal="left" vertical="center" wrapText="1"/>
    </xf>
    <xf numFmtId="49" fontId="95" fillId="2" borderId="1" xfId="1" applyNumberFormat="1" applyFont="1" applyFill="1" applyBorder="1" applyAlignment="1">
      <alignment horizontal="left" vertical="center" wrapText="1"/>
    </xf>
    <xf numFmtId="0" fontId="67" fillId="5" borderId="1" xfId="3" applyFont="1" applyFill="1" applyBorder="1" applyAlignment="1" applyProtection="1">
      <alignment horizontal="left" vertical="center" wrapText="1"/>
      <protection locked="0"/>
    </xf>
    <xf numFmtId="0" fontId="148" fillId="18" borderId="1" xfId="3" applyFont="1" applyFill="1" applyBorder="1" applyAlignment="1">
      <alignment horizontal="center" vertical="center" wrapText="1"/>
    </xf>
    <xf numFmtId="0" fontId="34" fillId="8" borderId="29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0" fontId="34" fillId="8" borderId="32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horizontal="center" vertical="center"/>
    </xf>
    <xf numFmtId="0" fontId="146" fillId="18" borderId="1" xfId="3" applyFont="1" applyFill="1" applyBorder="1" applyAlignment="1">
      <alignment horizontal="center" vertical="center" wrapText="1"/>
    </xf>
    <xf numFmtId="0" fontId="140" fillId="0" borderId="0" xfId="0" applyFont="1" applyAlignment="1">
      <alignment horizontal="left" vertical="center" wrapText="1"/>
    </xf>
    <xf numFmtId="49" fontId="71" fillId="11" borderId="2" xfId="0" applyNumberFormat="1" applyFont="1" applyFill="1" applyBorder="1" applyAlignment="1">
      <alignment horizontal="left" vertical="center" wrapText="1"/>
    </xf>
    <xf numFmtId="166" fontId="125" fillId="10" borderId="2" xfId="3" applyNumberFormat="1" applyFont="1" applyFill="1" applyBorder="1" applyAlignment="1">
      <alignment horizontal="left" vertical="center" wrapText="1"/>
    </xf>
    <xf numFmtId="166" fontId="125" fillId="10" borderId="5" xfId="3" applyNumberFormat="1" applyFont="1" applyFill="1" applyBorder="1" applyAlignment="1">
      <alignment horizontal="left" vertical="center" wrapText="1"/>
    </xf>
    <xf numFmtId="166" fontId="125" fillId="10" borderId="4" xfId="3" applyNumberFormat="1" applyFont="1" applyFill="1" applyBorder="1" applyAlignment="1">
      <alignment horizontal="left" vertical="center" wrapText="1"/>
    </xf>
    <xf numFmtId="39" fontId="37" fillId="5" borderId="1" xfId="0" applyNumberFormat="1" applyFont="1" applyFill="1" applyBorder="1" applyAlignment="1" applyProtection="1">
      <alignment horizontal="center" vertical="center"/>
      <protection locked="0"/>
    </xf>
    <xf numFmtId="2" fontId="74" fillId="10" borderId="1" xfId="3" applyNumberFormat="1" applyFont="1" applyFill="1" applyBorder="1" applyAlignment="1">
      <alignment horizontal="center" vertical="center" wrapText="1"/>
    </xf>
    <xf numFmtId="9" fontId="44" fillId="5" borderId="1" xfId="2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Hyperlink" xfId="4" builtinId="8"/>
    <cellStyle name="Normal" xfId="0" builtinId="0"/>
    <cellStyle name="Normal 2" xfId="3" xr:uid="{C75580FA-40AE-4BA1-99DF-DD8AAA417A58}"/>
    <cellStyle name="Percent" xfId="2" builtinId="5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1075066</xdr:colOff>
      <xdr:row>0</xdr:row>
      <xdr:rowOff>95516</xdr:rowOff>
    </xdr:from>
    <xdr:to>
      <xdr:col>9</xdr:col>
      <xdr:colOff>1070298</xdr:colOff>
      <xdr:row>4</xdr:row>
      <xdr:rowOff>282503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06" y="95516"/>
          <a:ext cx="1486742" cy="9668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47625</xdr:rowOff>
        </xdr:from>
        <xdr:to>
          <xdr:col>3</xdr:col>
          <xdr:colOff>0</xdr:colOff>
          <xdr:row>8</xdr:row>
          <xdr:rowOff>66675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  <a:endParaRPr lang="en-US" sz="1200" b="1" i="0" u="none" strike="noStrike" baseline="0">
                <a:solidFill>
                  <a:srgbClr val="FF0000"/>
                </a:solidFill>
                <a:latin typeface="Century Gothic"/>
              </a:endParaRP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</xdr:row>
          <xdr:rowOff>57150</xdr:rowOff>
        </xdr:from>
        <xdr:to>
          <xdr:col>4</xdr:col>
          <xdr:colOff>771525</xdr:colOff>
          <xdr:row>8</xdr:row>
          <xdr:rowOff>38100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Click to Access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Guidance Document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1075066</xdr:colOff>
      <xdr:row>0</xdr:row>
      <xdr:rowOff>95516</xdr:rowOff>
    </xdr:from>
    <xdr:to>
      <xdr:col>9</xdr:col>
      <xdr:colOff>818166</xdr:colOff>
      <xdr:row>4</xdr:row>
      <xdr:rowOff>282503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9641" y="95516"/>
          <a:ext cx="1481132" cy="9680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</xdr:row>
          <xdr:rowOff>47625</xdr:rowOff>
        </xdr:from>
        <xdr:to>
          <xdr:col>2</xdr:col>
          <xdr:colOff>1393731</xdr:colOff>
          <xdr:row>8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  <a:endParaRPr lang="en-US" sz="1200" b="1" i="0" u="none" strike="noStrike" baseline="0">
                <a:solidFill>
                  <a:srgbClr val="FF0000"/>
                </a:solidFill>
                <a:latin typeface="Century Gothic"/>
              </a:endParaRP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1652569</xdr:colOff>
      <xdr:row>1</xdr:row>
      <xdr:rowOff>831133</xdr:rowOff>
    </xdr:from>
    <xdr:to>
      <xdr:col>16</xdr:col>
      <xdr:colOff>1924020</xdr:colOff>
      <xdr:row>6</xdr:row>
      <xdr:rowOff>107541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5029" y="1046214"/>
          <a:ext cx="4250443" cy="28252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0</xdr:row>
          <xdr:rowOff>171450</xdr:rowOff>
        </xdr:from>
        <xdr:to>
          <xdr:col>14</xdr:col>
          <xdr:colOff>1838325</xdr:colOff>
          <xdr:row>1</xdr:row>
          <xdr:rowOff>1238250</xdr:rowOff>
        </xdr:to>
        <xdr:sp macro="" textlink="">
          <xdr:nvSpPr>
            <xdr:cNvPr id="3077" name="Button 5" descr="Resize to Fit Screen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0292" rIns="73152" bIns="50292" anchor="ctr" upright="1"/>
            <a:lstStyle/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3600" b="0" i="0" u="none" strike="noStrike" baseline="0">
                  <a:solidFill>
                    <a:srgbClr val="FF0000"/>
                  </a:solidFill>
                  <a:latin typeface="Century Gothic"/>
                </a:rPr>
                <a:t>(</a:t>
              </a:r>
              <a:r>
                <a:rPr lang="en-US" sz="2800" b="0" i="0" u="none" strike="noStrike" baseline="0">
                  <a:solidFill>
                    <a:srgbClr val="FF0000"/>
                  </a:solidFill>
                  <a:latin typeface="Century Gothic"/>
                </a:rPr>
                <a:t>enable macro's if needed</a:t>
              </a:r>
              <a:r>
                <a:rPr lang="en-US" sz="3600" b="0" i="0" u="none" strike="noStrike" baseline="0">
                  <a:solidFill>
                    <a:srgbClr val="FF0000"/>
                  </a:solidFill>
                  <a:latin typeface="Century Gothic"/>
                </a:rPr>
                <a:t>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229896</xdr:colOff>
      <xdr:row>0</xdr:row>
      <xdr:rowOff>60649</xdr:rowOff>
    </xdr:from>
    <xdr:ext cx="1140051" cy="7742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2646" y="60649"/>
          <a:ext cx="1140051" cy="774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0</xdr:row>
          <xdr:rowOff>171450</xdr:rowOff>
        </xdr:from>
        <xdr:to>
          <xdr:col>8</xdr:col>
          <xdr:colOff>800100</xdr:colOff>
          <xdr:row>1</xdr:row>
          <xdr:rowOff>266700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58316</xdr:colOff>
      <xdr:row>17</xdr:row>
      <xdr:rowOff>239747</xdr:rowOff>
    </xdr:from>
    <xdr:to>
      <xdr:col>7</xdr:col>
      <xdr:colOff>84235</xdr:colOff>
      <xdr:row>22</xdr:row>
      <xdr:rowOff>356377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7898622" y="5216074"/>
          <a:ext cx="25919" cy="1730048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023B-0FD4-4FBF-8D8C-BC04010D4A4C}">
  <sheetPr codeName="Sheet1">
    <pageSetUpPr fitToPage="1"/>
  </sheetPr>
  <dimension ref="A1:O69"/>
  <sheetViews>
    <sheetView showGridLines="0" tabSelected="1" zoomScale="136" zoomScaleNormal="136" workbookViewId="0">
      <selection activeCell="C11" sqref="C11"/>
    </sheetView>
  </sheetViews>
  <sheetFormatPr defaultColWidth="11.5546875" defaultRowHeight="17.25" x14ac:dyDescent="0.3"/>
  <cols>
    <col min="1" max="1" width="2" style="1" customWidth="1"/>
    <col min="2" max="2" width="11" customWidth="1"/>
    <col min="3" max="3" width="16.21875" customWidth="1"/>
    <col min="4" max="4" width="17.33203125" customWidth="1"/>
    <col min="5" max="9" width="17.33203125" style="1" customWidth="1"/>
    <col min="10" max="10" width="17.6640625" style="1" customWidth="1"/>
    <col min="11" max="18" width="14.21875" style="1" customWidth="1"/>
    <col min="19" max="223" width="11.5546875" style="1"/>
    <col min="224" max="224" width="5.44140625" style="1" bestFit="1" customWidth="1"/>
    <col min="225" max="225" width="33" style="1" bestFit="1" customWidth="1"/>
    <col min="226" max="226" width="33" style="1" customWidth="1"/>
    <col min="227" max="227" width="19.21875" style="1" customWidth="1"/>
    <col min="228" max="254" width="13.77734375" style="1" customWidth="1"/>
    <col min="255" max="255" width="70.5546875" style="1" customWidth="1"/>
    <col min="256" max="479" width="11.5546875" style="1"/>
    <col min="480" max="480" width="5.44140625" style="1" bestFit="1" customWidth="1"/>
    <col min="481" max="481" width="33" style="1" bestFit="1" customWidth="1"/>
    <col min="482" max="482" width="33" style="1" customWidth="1"/>
    <col min="483" max="483" width="19.21875" style="1" customWidth="1"/>
    <col min="484" max="510" width="13.77734375" style="1" customWidth="1"/>
    <col min="511" max="511" width="70.5546875" style="1" customWidth="1"/>
    <col min="512" max="735" width="11.5546875" style="1"/>
    <col min="736" max="736" width="5.44140625" style="1" bestFit="1" customWidth="1"/>
    <col min="737" max="737" width="33" style="1" bestFit="1" customWidth="1"/>
    <col min="738" max="738" width="33" style="1" customWidth="1"/>
    <col min="739" max="739" width="19.21875" style="1" customWidth="1"/>
    <col min="740" max="766" width="13.77734375" style="1" customWidth="1"/>
    <col min="767" max="767" width="70.5546875" style="1" customWidth="1"/>
    <col min="768" max="991" width="11.5546875" style="1"/>
    <col min="992" max="992" width="5.44140625" style="1" bestFit="1" customWidth="1"/>
    <col min="993" max="993" width="33" style="1" bestFit="1" customWidth="1"/>
    <col min="994" max="994" width="33" style="1" customWidth="1"/>
    <col min="995" max="995" width="19.21875" style="1" customWidth="1"/>
    <col min="996" max="1022" width="13.77734375" style="1" customWidth="1"/>
    <col min="1023" max="1023" width="70.5546875" style="1" customWidth="1"/>
    <col min="1024" max="1247" width="11.5546875" style="1"/>
    <col min="1248" max="1248" width="5.44140625" style="1" bestFit="1" customWidth="1"/>
    <col min="1249" max="1249" width="33" style="1" bestFit="1" customWidth="1"/>
    <col min="1250" max="1250" width="33" style="1" customWidth="1"/>
    <col min="1251" max="1251" width="19.21875" style="1" customWidth="1"/>
    <col min="1252" max="1278" width="13.77734375" style="1" customWidth="1"/>
    <col min="1279" max="1279" width="70.5546875" style="1" customWidth="1"/>
    <col min="1280" max="1503" width="11.5546875" style="1"/>
    <col min="1504" max="1504" width="5.44140625" style="1" bestFit="1" customWidth="1"/>
    <col min="1505" max="1505" width="33" style="1" bestFit="1" customWidth="1"/>
    <col min="1506" max="1506" width="33" style="1" customWidth="1"/>
    <col min="1507" max="1507" width="19.21875" style="1" customWidth="1"/>
    <col min="1508" max="1534" width="13.77734375" style="1" customWidth="1"/>
    <col min="1535" max="1535" width="70.5546875" style="1" customWidth="1"/>
    <col min="1536" max="1759" width="11.5546875" style="1"/>
    <col min="1760" max="1760" width="5.44140625" style="1" bestFit="1" customWidth="1"/>
    <col min="1761" max="1761" width="33" style="1" bestFit="1" customWidth="1"/>
    <col min="1762" max="1762" width="33" style="1" customWidth="1"/>
    <col min="1763" max="1763" width="19.21875" style="1" customWidth="1"/>
    <col min="1764" max="1790" width="13.77734375" style="1" customWidth="1"/>
    <col min="1791" max="1791" width="70.5546875" style="1" customWidth="1"/>
    <col min="1792" max="2015" width="11.5546875" style="1"/>
    <col min="2016" max="2016" width="5.44140625" style="1" bestFit="1" customWidth="1"/>
    <col min="2017" max="2017" width="33" style="1" bestFit="1" customWidth="1"/>
    <col min="2018" max="2018" width="33" style="1" customWidth="1"/>
    <col min="2019" max="2019" width="19.21875" style="1" customWidth="1"/>
    <col min="2020" max="2046" width="13.77734375" style="1" customWidth="1"/>
    <col min="2047" max="2047" width="70.5546875" style="1" customWidth="1"/>
    <col min="2048" max="2271" width="11.5546875" style="1"/>
    <col min="2272" max="2272" width="5.44140625" style="1" bestFit="1" customWidth="1"/>
    <col min="2273" max="2273" width="33" style="1" bestFit="1" customWidth="1"/>
    <col min="2274" max="2274" width="33" style="1" customWidth="1"/>
    <col min="2275" max="2275" width="19.21875" style="1" customWidth="1"/>
    <col min="2276" max="2302" width="13.77734375" style="1" customWidth="1"/>
    <col min="2303" max="2303" width="70.5546875" style="1" customWidth="1"/>
    <col min="2304" max="2527" width="11.5546875" style="1"/>
    <col min="2528" max="2528" width="5.44140625" style="1" bestFit="1" customWidth="1"/>
    <col min="2529" max="2529" width="33" style="1" bestFit="1" customWidth="1"/>
    <col min="2530" max="2530" width="33" style="1" customWidth="1"/>
    <col min="2531" max="2531" width="19.21875" style="1" customWidth="1"/>
    <col min="2532" max="2558" width="13.77734375" style="1" customWidth="1"/>
    <col min="2559" max="2559" width="70.5546875" style="1" customWidth="1"/>
    <col min="2560" max="2783" width="11.5546875" style="1"/>
    <col min="2784" max="2784" width="5.44140625" style="1" bestFit="1" customWidth="1"/>
    <col min="2785" max="2785" width="33" style="1" bestFit="1" customWidth="1"/>
    <col min="2786" max="2786" width="33" style="1" customWidth="1"/>
    <col min="2787" max="2787" width="19.21875" style="1" customWidth="1"/>
    <col min="2788" max="2814" width="13.77734375" style="1" customWidth="1"/>
    <col min="2815" max="2815" width="70.5546875" style="1" customWidth="1"/>
    <col min="2816" max="3039" width="11.5546875" style="1"/>
    <col min="3040" max="3040" width="5.44140625" style="1" bestFit="1" customWidth="1"/>
    <col min="3041" max="3041" width="33" style="1" bestFit="1" customWidth="1"/>
    <col min="3042" max="3042" width="33" style="1" customWidth="1"/>
    <col min="3043" max="3043" width="19.21875" style="1" customWidth="1"/>
    <col min="3044" max="3070" width="13.77734375" style="1" customWidth="1"/>
    <col min="3071" max="3071" width="70.5546875" style="1" customWidth="1"/>
    <col min="3072" max="3295" width="11.5546875" style="1"/>
    <col min="3296" max="3296" width="5.44140625" style="1" bestFit="1" customWidth="1"/>
    <col min="3297" max="3297" width="33" style="1" bestFit="1" customWidth="1"/>
    <col min="3298" max="3298" width="33" style="1" customWidth="1"/>
    <col min="3299" max="3299" width="19.21875" style="1" customWidth="1"/>
    <col min="3300" max="3326" width="13.77734375" style="1" customWidth="1"/>
    <col min="3327" max="3327" width="70.5546875" style="1" customWidth="1"/>
    <col min="3328" max="3551" width="11.5546875" style="1"/>
    <col min="3552" max="3552" width="5.44140625" style="1" bestFit="1" customWidth="1"/>
    <col min="3553" max="3553" width="33" style="1" bestFit="1" customWidth="1"/>
    <col min="3554" max="3554" width="33" style="1" customWidth="1"/>
    <col min="3555" max="3555" width="19.21875" style="1" customWidth="1"/>
    <col min="3556" max="3582" width="13.77734375" style="1" customWidth="1"/>
    <col min="3583" max="3583" width="70.5546875" style="1" customWidth="1"/>
    <col min="3584" max="3807" width="11.5546875" style="1"/>
    <col min="3808" max="3808" width="5.44140625" style="1" bestFit="1" customWidth="1"/>
    <col min="3809" max="3809" width="33" style="1" bestFit="1" customWidth="1"/>
    <col min="3810" max="3810" width="33" style="1" customWidth="1"/>
    <col min="3811" max="3811" width="19.21875" style="1" customWidth="1"/>
    <col min="3812" max="3838" width="13.77734375" style="1" customWidth="1"/>
    <col min="3839" max="3839" width="70.5546875" style="1" customWidth="1"/>
    <col min="3840" max="4063" width="11.5546875" style="1"/>
    <col min="4064" max="4064" width="5.44140625" style="1" bestFit="1" customWidth="1"/>
    <col min="4065" max="4065" width="33" style="1" bestFit="1" customWidth="1"/>
    <col min="4066" max="4066" width="33" style="1" customWidth="1"/>
    <col min="4067" max="4067" width="19.21875" style="1" customWidth="1"/>
    <col min="4068" max="4094" width="13.77734375" style="1" customWidth="1"/>
    <col min="4095" max="4095" width="70.5546875" style="1" customWidth="1"/>
    <col min="4096" max="4319" width="11.5546875" style="1"/>
    <col min="4320" max="4320" width="5.44140625" style="1" bestFit="1" customWidth="1"/>
    <col min="4321" max="4321" width="33" style="1" bestFit="1" customWidth="1"/>
    <col min="4322" max="4322" width="33" style="1" customWidth="1"/>
    <col min="4323" max="4323" width="19.21875" style="1" customWidth="1"/>
    <col min="4324" max="4350" width="13.77734375" style="1" customWidth="1"/>
    <col min="4351" max="4351" width="70.5546875" style="1" customWidth="1"/>
    <col min="4352" max="4575" width="11.5546875" style="1"/>
    <col min="4576" max="4576" width="5.44140625" style="1" bestFit="1" customWidth="1"/>
    <col min="4577" max="4577" width="33" style="1" bestFit="1" customWidth="1"/>
    <col min="4578" max="4578" width="33" style="1" customWidth="1"/>
    <col min="4579" max="4579" width="19.21875" style="1" customWidth="1"/>
    <col min="4580" max="4606" width="13.77734375" style="1" customWidth="1"/>
    <col min="4607" max="4607" width="70.5546875" style="1" customWidth="1"/>
    <col min="4608" max="4831" width="11.5546875" style="1"/>
    <col min="4832" max="4832" width="5.44140625" style="1" bestFit="1" customWidth="1"/>
    <col min="4833" max="4833" width="33" style="1" bestFit="1" customWidth="1"/>
    <col min="4834" max="4834" width="33" style="1" customWidth="1"/>
    <col min="4835" max="4835" width="19.21875" style="1" customWidth="1"/>
    <col min="4836" max="4862" width="13.77734375" style="1" customWidth="1"/>
    <col min="4863" max="4863" width="70.5546875" style="1" customWidth="1"/>
    <col min="4864" max="5087" width="11.5546875" style="1"/>
    <col min="5088" max="5088" width="5.44140625" style="1" bestFit="1" customWidth="1"/>
    <col min="5089" max="5089" width="33" style="1" bestFit="1" customWidth="1"/>
    <col min="5090" max="5090" width="33" style="1" customWidth="1"/>
    <col min="5091" max="5091" width="19.21875" style="1" customWidth="1"/>
    <col min="5092" max="5118" width="13.77734375" style="1" customWidth="1"/>
    <col min="5119" max="5119" width="70.5546875" style="1" customWidth="1"/>
    <col min="5120" max="5343" width="11.5546875" style="1"/>
    <col min="5344" max="5344" width="5.44140625" style="1" bestFit="1" customWidth="1"/>
    <col min="5345" max="5345" width="33" style="1" bestFit="1" customWidth="1"/>
    <col min="5346" max="5346" width="33" style="1" customWidth="1"/>
    <col min="5347" max="5347" width="19.21875" style="1" customWidth="1"/>
    <col min="5348" max="5374" width="13.77734375" style="1" customWidth="1"/>
    <col min="5375" max="5375" width="70.5546875" style="1" customWidth="1"/>
    <col min="5376" max="5599" width="11.5546875" style="1"/>
    <col min="5600" max="5600" width="5.44140625" style="1" bestFit="1" customWidth="1"/>
    <col min="5601" max="5601" width="33" style="1" bestFit="1" customWidth="1"/>
    <col min="5602" max="5602" width="33" style="1" customWidth="1"/>
    <col min="5603" max="5603" width="19.21875" style="1" customWidth="1"/>
    <col min="5604" max="5630" width="13.77734375" style="1" customWidth="1"/>
    <col min="5631" max="5631" width="70.5546875" style="1" customWidth="1"/>
    <col min="5632" max="5855" width="11.5546875" style="1"/>
    <col min="5856" max="5856" width="5.44140625" style="1" bestFit="1" customWidth="1"/>
    <col min="5857" max="5857" width="33" style="1" bestFit="1" customWidth="1"/>
    <col min="5858" max="5858" width="33" style="1" customWidth="1"/>
    <col min="5859" max="5859" width="19.21875" style="1" customWidth="1"/>
    <col min="5860" max="5886" width="13.77734375" style="1" customWidth="1"/>
    <col min="5887" max="5887" width="70.5546875" style="1" customWidth="1"/>
    <col min="5888" max="6111" width="11.5546875" style="1"/>
    <col min="6112" max="6112" width="5.44140625" style="1" bestFit="1" customWidth="1"/>
    <col min="6113" max="6113" width="33" style="1" bestFit="1" customWidth="1"/>
    <col min="6114" max="6114" width="33" style="1" customWidth="1"/>
    <col min="6115" max="6115" width="19.21875" style="1" customWidth="1"/>
    <col min="6116" max="6142" width="13.77734375" style="1" customWidth="1"/>
    <col min="6143" max="6143" width="70.5546875" style="1" customWidth="1"/>
    <col min="6144" max="6367" width="11.5546875" style="1"/>
    <col min="6368" max="6368" width="5.44140625" style="1" bestFit="1" customWidth="1"/>
    <col min="6369" max="6369" width="33" style="1" bestFit="1" customWidth="1"/>
    <col min="6370" max="6370" width="33" style="1" customWidth="1"/>
    <col min="6371" max="6371" width="19.21875" style="1" customWidth="1"/>
    <col min="6372" max="6398" width="13.77734375" style="1" customWidth="1"/>
    <col min="6399" max="6399" width="70.5546875" style="1" customWidth="1"/>
    <col min="6400" max="6623" width="11.5546875" style="1"/>
    <col min="6624" max="6624" width="5.44140625" style="1" bestFit="1" customWidth="1"/>
    <col min="6625" max="6625" width="33" style="1" bestFit="1" customWidth="1"/>
    <col min="6626" max="6626" width="33" style="1" customWidth="1"/>
    <col min="6627" max="6627" width="19.21875" style="1" customWidth="1"/>
    <col min="6628" max="6654" width="13.77734375" style="1" customWidth="1"/>
    <col min="6655" max="6655" width="70.5546875" style="1" customWidth="1"/>
    <col min="6656" max="6879" width="11.5546875" style="1"/>
    <col min="6880" max="6880" width="5.44140625" style="1" bestFit="1" customWidth="1"/>
    <col min="6881" max="6881" width="33" style="1" bestFit="1" customWidth="1"/>
    <col min="6882" max="6882" width="33" style="1" customWidth="1"/>
    <col min="6883" max="6883" width="19.21875" style="1" customWidth="1"/>
    <col min="6884" max="6910" width="13.77734375" style="1" customWidth="1"/>
    <col min="6911" max="6911" width="70.5546875" style="1" customWidth="1"/>
    <col min="6912" max="7135" width="11.5546875" style="1"/>
    <col min="7136" max="7136" width="5.44140625" style="1" bestFit="1" customWidth="1"/>
    <col min="7137" max="7137" width="33" style="1" bestFit="1" customWidth="1"/>
    <col min="7138" max="7138" width="33" style="1" customWidth="1"/>
    <col min="7139" max="7139" width="19.21875" style="1" customWidth="1"/>
    <col min="7140" max="7166" width="13.77734375" style="1" customWidth="1"/>
    <col min="7167" max="7167" width="70.5546875" style="1" customWidth="1"/>
    <col min="7168" max="7391" width="11.5546875" style="1"/>
    <col min="7392" max="7392" width="5.44140625" style="1" bestFit="1" customWidth="1"/>
    <col min="7393" max="7393" width="33" style="1" bestFit="1" customWidth="1"/>
    <col min="7394" max="7394" width="33" style="1" customWidth="1"/>
    <col min="7395" max="7395" width="19.21875" style="1" customWidth="1"/>
    <col min="7396" max="7422" width="13.77734375" style="1" customWidth="1"/>
    <col min="7423" max="7423" width="70.5546875" style="1" customWidth="1"/>
    <col min="7424" max="7647" width="11.5546875" style="1"/>
    <col min="7648" max="7648" width="5.44140625" style="1" bestFit="1" customWidth="1"/>
    <col min="7649" max="7649" width="33" style="1" bestFit="1" customWidth="1"/>
    <col min="7650" max="7650" width="33" style="1" customWidth="1"/>
    <col min="7651" max="7651" width="19.21875" style="1" customWidth="1"/>
    <col min="7652" max="7678" width="13.77734375" style="1" customWidth="1"/>
    <col min="7679" max="7679" width="70.5546875" style="1" customWidth="1"/>
    <col min="7680" max="7903" width="11.5546875" style="1"/>
    <col min="7904" max="7904" width="5.44140625" style="1" bestFit="1" customWidth="1"/>
    <col min="7905" max="7905" width="33" style="1" bestFit="1" customWidth="1"/>
    <col min="7906" max="7906" width="33" style="1" customWidth="1"/>
    <col min="7907" max="7907" width="19.21875" style="1" customWidth="1"/>
    <col min="7908" max="7934" width="13.77734375" style="1" customWidth="1"/>
    <col min="7935" max="7935" width="70.5546875" style="1" customWidth="1"/>
    <col min="7936" max="8159" width="11.5546875" style="1"/>
    <col min="8160" max="8160" width="5.44140625" style="1" bestFit="1" customWidth="1"/>
    <col min="8161" max="8161" width="33" style="1" bestFit="1" customWidth="1"/>
    <col min="8162" max="8162" width="33" style="1" customWidth="1"/>
    <col min="8163" max="8163" width="19.21875" style="1" customWidth="1"/>
    <col min="8164" max="8190" width="13.77734375" style="1" customWidth="1"/>
    <col min="8191" max="8191" width="70.5546875" style="1" customWidth="1"/>
    <col min="8192" max="8415" width="11.5546875" style="1"/>
    <col min="8416" max="8416" width="5.44140625" style="1" bestFit="1" customWidth="1"/>
    <col min="8417" max="8417" width="33" style="1" bestFit="1" customWidth="1"/>
    <col min="8418" max="8418" width="33" style="1" customWidth="1"/>
    <col min="8419" max="8419" width="19.21875" style="1" customWidth="1"/>
    <col min="8420" max="8446" width="13.77734375" style="1" customWidth="1"/>
    <col min="8447" max="8447" width="70.5546875" style="1" customWidth="1"/>
    <col min="8448" max="8671" width="11.5546875" style="1"/>
    <col min="8672" max="8672" width="5.44140625" style="1" bestFit="1" customWidth="1"/>
    <col min="8673" max="8673" width="33" style="1" bestFit="1" customWidth="1"/>
    <col min="8674" max="8674" width="33" style="1" customWidth="1"/>
    <col min="8675" max="8675" width="19.21875" style="1" customWidth="1"/>
    <col min="8676" max="8702" width="13.77734375" style="1" customWidth="1"/>
    <col min="8703" max="8703" width="70.5546875" style="1" customWidth="1"/>
    <col min="8704" max="8927" width="11.5546875" style="1"/>
    <col min="8928" max="8928" width="5.44140625" style="1" bestFit="1" customWidth="1"/>
    <col min="8929" max="8929" width="33" style="1" bestFit="1" customWidth="1"/>
    <col min="8930" max="8930" width="33" style="1" customWidth="1"/>
    <col min="8931" max="8931" width="19.21875" style="1" customWidth="1"/>
    <col min="8932" max="8958" width="13.77734375" style="1" customWidth="1"/>
    <col min="8959" max="8959" width="70.5546875" style="1" customWidth="1"/>
    <col min="8960" max="9183" width="11.5546875" style="1"/>
    <col min="9184" max="9184" width="5.44140625" style="1" bestFit="1" customWidth="1"/>
    <col min="9185" max="9185" width="33" style="1" bestFit="1" customWidth="1"/>
    <col min="9186" max="9186" width="33" style="1" customWidth="1"/>
    <col min="9187" max="9187" width="19.21875" style="1" customWidth="1"/>
    <col min="9188" max="9214" width="13.77734375" style="1" customWidth="1"/>
    <col min="9215" max="9215" width="70.5546875" style="1" customWidth="1"/>
    <col min="9216" max="9439" width="11.5546875" style="1"/>
    <col min="9440" max="9440" width="5.44140625" style="1" bestFit="1" customWidth="1"/>
    <col min="9441" max="9441" width="33" style="1" bestFit="1" customWidth="1"/>
    <col min="9442" max="9442" width="33" style="1" customWidth="1"/>
    <col min="9443" max="9443" width="19.21875" style="1" customWidth="1"/>
    <col min="9444" max="9470" width="13.77734375" style="1" customWidth="1"/>
    <col min="9471" max="9471" width="70.5546875" style="1" customWidth="1"/>
    <col min="9472" max="9695" width="11.5546875" style="1"/>
    <col min="9696" max="9696" width="5.44140625" style="1" bestFit="1" customWidth="1"/>
    <col min="9697" max="9697" width="33" style="1" bestFit="1" customWidth="1"/>
    <col min="9698" max="9698" width="33" style="1" customWidth="1"/>
    <col min="9699" max="9699" width="19.21875" style="1" customWidth="1"/>
    <col min="9700" max="9726" width="13.77734375" style="1" customWidth="1"/>
    <col min="9727" max="9727" width="70.5546875" style="1" customWidth="1"/>
    <col min="9728" max="9951" width="11.5546875" style="1"/>
    <col min="9952" max="9952" width="5.44140625" style="1" bestFit="1" customWidth="1"/>
    <col min="9953" max="9953" width="33" style="1" bestFit="1" customWidth="1"/>
    <col min="9954" max="9954" width="33" style="1" customWidth="1"/>
    <col min="9955" max="9955" width="19.21875" style="1" customWidth="1"/>
    <col min="9956" max="9982" width="13.77734375" style="1" customWidth="1"/>
    <col min="9983" max="9983" width="70.5546875" style="1" customWidth="1"/>
    <col min="9984" max="10207" width="11.5546875" style="1"/>
    <col min="10208" max="10208" width="5.44140625" style="1" bestFit="1" customWidth="1"/>
    <col min="10209" max="10209" width="33" style="1" bestFit="1" customWidth="1"/>
    <col min="10210" max="10210" width="33" style="1" customWidth="1"/>
    <col min="10211" max="10211" width="19.21875" style="1" customWidth="1"/>
    <col min="10212" max="10238" width="13.77734375" style="1" customWidth="1"/>
    <col min="10239" max="10239" width="70.5546875" style="1" customWidth="1"/>
    <col min="10240" max="10463" width="11.5546875" style="1"/>
    <col min="10464" max="10464" width="5.44140625" style="1" bestFit="1" customWidth="1"/>
    <col min="10465" max="10465" width="33" style="1" bestFit="1" customWidth="1"/>
    <col min="10466" max="10466" width="33" style="1" customWidth="1"/>
    <col min="10467" max="10467" width="19.21875" style="1" customWidth="1"/>
    <col min="10468" max="10494" width="13.77734375" style="1" customWidth="1"/>
    <col min="10495" max="10495" width="70.5546875" style="1" customWidth="1"/>
    <col min="10496" max="10719" width="11.5546875" style="1"/>
    <col min="10720" max="10720" width="5.44140625" style="1" bestFit="1" customWidth="1"/>
    <col min="10721" max="10721" width="33" style="1" bestFit="1" customWidth="1"/>
    <col min="10722" max="10722" width="33" style="1" customWidth="1"/>
    <col min="10723" max="10723" width="19.21875" style="1" customWidth="1"/>
    <col min="10724" max="10750" width="13.77734375" style="1" customWidth="1"/>
    <col min="10751" max="10751" width="70.5546875" style="1" customWidth="1"/>
    <col min="10752" max="10975" width="11.5546875" style="1"/>
    <col min="10976" max="10976" width="5.44140625" style="1" bestFit="1" customWidth="1"/>
    <col min="10977" max="10977" width="33" style="1" bestFit="1" customWidth="1"/>
    <col min="10978" max="10978" width="33" style="1" customWidth="1"/>
    <col min="10979" max="10979" width="19.21875" style="1" customWidth="1"/>
    <col min="10980" max="11006" width="13.77734375" style="1" customWidth="1"/>
    <col min="11007" max="11007" width="70.5546875" style="1" customWidth="1"/>
    <col min="11008" max="11231" width="11.5546875" style="1"/>
    <col min="11232" max="11232" width="5.44140625" style="1" bestFit="1" customWidth="1"/>
    <col min="11233" max="11233" width="33" style="1" bestFit="1" customWidth="1"/>
    <col min="11234" max="11234" width="33" style="1" customWidth="1"/>
    <col min="11235" max="11235" width="19.21875" style="1" customWidth="1"/>
    <col min="11236" max="11262" width="13.77734375" style="1" customWidth="1"/>
    <col min="11263" max="11263" width="70.5546875" style="1" customWidth="1"/>
    <col min="11264" max="11487" width="11.5546875" style="1"/>
    <col min="11488" max="11488" width="5.44140625" style="1" bestFit="1" customWidth="1"/>
    <col min="11489" max="11489" width="33" style="1" bestFit="1" customWidth="1"/>
    <col min="11490" max="11490" width="33" style="1" customWidth="1"/>
    <col min="11491" max="11491" width="19.21875" style="1" customWidth="1"/>
    <col min="11492" max="11518" width="13.77734375" style="1" customWidth="1"/>
    <col min="11519" max="11519" width="70.5546875" style="1" customWidth="1"/>
    <col min="11520" max="11743" width="11.5546875" style="1"/>
    <col min="11744" max="11744" width="5.44140625" style="1" bestFit="1" customWidth="1"/>
    <col min="11745" max="11745" width="33" style="1" bestFit="1" customWidth="1"/>
    <col min="11746" max="11746" width="33" style="1" customWidth="1"/>
    <col min="11747" max="11747" width="19.21875" style="1" customWidth="1"/>
    <col min="11748" max="11774" width="13.77734375" style="1" customWidth="1"/>
    <col min="11775" max="11775" width="70.5546875" style="1" customWidth="1"/>
    <col min="11776" max="11999" width="11.5546875" style="1"/>
    <col min="12000" max="12000" width="5.44140625" style="1" bestFit="1" customWidth="1"/>
    <col min="12001" max="12001" width="33" style="1" bestFit="1" customWidth="1"/>
    <col min="12002" max="12002" width="33" style="1" customWidth="1"/>
    <col min="12003" max="12003" width="19.21875" style="1" customWidth="1"/>
    <col min="12004" max="12030" width="13.77734375" style="1" customWidth="1"/>
    <col min="12031" max="12031" width="70.5546875" style="1" customWidth="1"/>
    <col min="12032" max="12255" width="11.5546875" style="1"/>
    <col min="12256" max="12256" width="5.44140625" style="1" bestFit="1" customWidth="1"/>
    <col min="12257" max="12257" width="33" style="1" bestFit="1" customWidth="1"/>
    <col min="12258" max="12258" width="33" style="1" customWidth="1"/>
    <col min="12259" max="12259" width="19.21875" style="1" customWidth="1"/>
    <col min="12260" max="12286" width="13.77734375" style="1" customWidth="1"/>
    <col min="12287" max="12287" width="70.5546875" style="1" customWidth="1"/>
    <col min="12288" max="12511" width="11.5546875" style="1"/>
    <col min="12512" max="12512" width="5.44140625" style="1" bestFit="1" customWidth="1"/>
    <col min="12513" max="12513" width="33" style="1" bestFit="1" customWidth="1"/>
    <col min="12514" max="12514" width="33" style="1" customWidth="1"/>
    <col min="12515" max="12515" width="19.21875" style="1" customWidth="1"/>
    <col min="12516" max="12542" width="13.77734375" style="1" customWidth="1"/>
    <col min="12543" max="12543" width="70.5546875" style="1" customWidth="1"/>
    <col min="12544" max="12767" width="11.5546875" style="1"/>
    <col min="12768" max="12768" width="5.44140625" style="1" bestFit="1" customWidth="1"/>
    <col min="12769" max="12769" width="33" style="1" bestFit="1" customWidth="1"/>
    <col min="12770" max="12770" width="33" style="1" customWidth="1"/>
    <col min="12771" max="12771" width="19.21875" style="1" customWidth="1"/>
    <col min="12772" max="12798" width="13.77734375" style="1" customWidth="1"/>
    <col min="12799" max="12799" width="70.5546875" style="1" customWidth="1"/>
    <col min="12800" max="13023" width="11.5546875" style="1"/>
    <col min="13024" max="13024" width="5.44140625" style="1" bestFit="1" customWidth="1"/>
    <col min="13025" max="13025" width="33" style="1" bestFit="1" customWidth="1"/>
    <col min="13026" max="13026" width="33" style="1" customWidth="1"/>
    <col min="13027" max="13027" width="19.21875" style="1" customWidth="1"/>
    <col min="13028" max="13054" width="13.77734375" style="1" customWidth="1"/>
    <col min="13055" max="13055" width="70.5546875" style="1" customWidth="1"/>
    <col min="13056" max="13279" width="11.5546875" style="1"/>
    <col min="13280" max="13280" width="5.44140625" style="1" bestFit="1" customWidth="1"/>
    <col min="13281" max="13281" width="33" style="1" bestFit="1" customWidth="1"/>
    <col min="13282" max="13282" width="33" style="1" customWidth="1"/>
    <col min="13283" max="13283" width="19.21875" style="1" customWidth="1"/>
    <col min="13284" max="13310" width="13.77734375" style="1" customWidth="1"/>
    <col min="13311" max="13311" width="70.5546875" style="1" customWidth="1"/>
    <col min="13312" max="13535" width="11.5546875" style="1"/>
    <col min="13536" max="13536" width="5.44140625" style="1" bestFit="1" customWidth="1"/>
    <col min="13537" max="13537" width="33" style="1" bestFit="1" customWidth="1"/>
    <col min="13538" max="13538" width="33" style="1" customWidth="1"/>
    <col min="13539" max="13539" width="19.21875" style="1" customWidth="1"/>
    <col min="13540" max="13566" width="13.77734375" style="1" customWidth="1"/>
    <col min="13567" max="13567" width="70.5546875" style="1" customWidth="1"/>
    <col min="13568" max="13791" width="11.5546875" style="1"/>
    <col min="13792" max="13792" width="5.44140625" style="1" bestFit="1" customWidth="1"/>
    <col min="13793" max="13793" width="33" style="1" bestFit="1" customWidth="1"/>
    <col min="13794" max="13794" width="33" style="1" customWidth="1"/>
    <col min="13795" max="13795" width="19.21875" style="1" customWidth="1"/>
    <col min="13796" max="13822" width="13.77734375" style="1" customWidth="1"/>
    <col min="13823" max="13823" width="70.5546875" style="1" customWidth="1"/>
    <col min="13824" max="14047" width="11.5546875" style="1"/>
    <col min="14048" max="14048" width="5.44140625" style="1" bestFit="1" customWidth="1"/>
    <col min="14049" max="14049" width="33" style="1" bestFit="1" customWidth="1"/>
    <col min="14050" max="14050" width="33" style="1" customWidth="1"/>
    <col min="14051" max="14051" width="19.21875" style="1" customWidth="1"/>
    <col min="14052" max="14078" width="13.77734375" style="1" customWidth="1"/>
    <col min="14079" max="14079" width="70.5546875" style="1" customWidth="1"/>
    <col min="14080" max="14303" width="11.5546875" style="1"/>
    <col min="14304" max="14304" width="5.44140625" style="1" bestFit="1" customWidth="1"/>
    <col min="14305" max="14305" width="33" style="1" bestFit="1" customWidth="1"/>
    <col min="14306" max="14306" width="33" style="1" customWidth="1"/>
    <col min="14307" max="14307" width="19.21875" style="1" customWidth="1"/>
    <col min="14308" max="14334" width="13.77734375" style="1" customWidth="1"/>
    <col min="14335" max="14335" width="70.5546875" style="1" customWidth="1"/>
    <col min="14336" max="14559" width="11.5546875" style="1"/>
    <col min="14560" max="14560" width="5.44140625" style="1" bestFit="1" customWidth="1"/>
    <col min="14561" max="14561" width="33" style="1" bestFit="1" customWidth="1"/>
    <col min="14562" max="14562" width="33" style="1" customWidth="1"/>
    <col min="14563" max="14563" width="19.21875" style="1" customWidth="1"/>
    <col min="14564" max="14590" width="13.77734375" style="1" customWidth="1"/>
    <col min="14591" max="14591" width="70.5546875" style="1" customWidth="1"/>
    <col min="14592" max="14815" width="11.5546875" style="1"/>
    <col min="14816" max="14816" width="5.44140625" style="1" bestFit="1" customWidth="1"/>
    <col min="14817" max="14817" width="33" style="1" bestFit="1" customWidth="1"/>
    <col min="14818" max="14818" width="33" style="1" customWidth="1"/>
    <col min="14819" max="14819" width="19.21875" style="1" customWidth="1"/>
    <col min="14820" max="14846" width="13.77734375" style="1" customWidth="1"/>
    <col min="14847" max="14847" width="70.5546875" style="1" customWidth="1"/>
    <col min="14848" max="15071" width="11.5546875" style="1"/>
    <col min="15072" max="15072" width="5.44140625" style="1" bestFit="1" customWidth="1"/>
    <col min="15073" max="15073" width="33" style="1" bestFit="1" customWidth="1"/>
    <col min="15074" max="15074" width="33" style="1" customWidth="1"/>
    <col min="15075" max="15075" width="19.21875" style="1" customWidth="1"/>
    <col min="15076" max="15102" width="13.77734375" style="1" customWidth="1"/>
    <col min="15103" max="15103" width="70.5546875" style="1" customWidth="1"/>
    <col min="15104" max="15327" width="11.5546875" style="1"/>
    <col min="15328" max="15328" width="5.44140625" style="1" bestFit="1" customWidth="1"/>
    <col min="15329" max="15329" width="33" style="1" bestFit="1" customWidth="1"/>
    <col min="15330" max="15330" width="33" style="1" customWidth="1"/>
    <col min="15331" max="15331" width="19.21875" style="1" customWidth="1"/>
    <col min="15332" max="15358" width="13.77734375" style="1" customWidth="1"/>
    <col min="15359" max="15359" width="70.5546875" style="1" customWidth="1"/>
    <col min="15360" max="15583" width="11.5546875" style="1"/>
    <col min="15584" max="15584" width="5.44140625" style="1" bestFit="1" customWidth="1"/>
    <col min="15585" max="15585" width="33" style="1" bestFit="1" customWidth="1"/>
    <col min="15586" max="15586" width="33" style="1" customWidth="1"/>
    <col min="15587" max="15587" width="19.21875" style="1" customWidth="1"/>
    <col min="15588" max="15614" width="13.77734375" style="1" customWidth="1"/>
    <col min="15615" max="15615" width="70.5546875" style="1" customWidth="1"/>
    <col min="15616" max="15839" width="11.5546875" style="1"/>
    <col min="15840" max="15840" width="5.44140625" style="1" bestFit="1" customWidth="1"/>
    <col min="15841" max="15841" width="33" style="1" bestFit="1" customWidth="1"/>
    <col min="15842" max="15842" width="33" style="1" customWidth="1"/>
    <col min="15843" max="15843" width="19.21875" style="1" customWidth="1"/>
    <col min="15844" max="15870" width="13.77734375" style="1" customWidth="1"/>
    <col min="15871" max="15871" width="70.5546875" style="1" customWidth="1"/>
    <col min="15872" max="16095" width="11.5546875" style="1"/>
    <col min="16096" max="16096" width="5.44140625" style="1" bestFit="1" customWidth="1"/>
    <col min="16097" max="16097" width="33" style="1" bestFit="1" customWidth="1"/>
    <col min="16098" max="16098" width="33" style="1" customWidth="1"/>
    <col min="16099" max="16099" width="19.21875" style="1" customWidth="1"/>
    <col min="16100" max="16126" width="13.77734375" style="1" customWidth="1"/>
    <col min="16127" max="16127" width="70.5546875" style="1" customWidth="1"/>
    <col min="16128" max="16384" width="11.5546875" style="1"/>
  </cols>
  <sheetData>
    <row r="1" spans="2:15" ht="29.25" x14ac:dyDescent="0.35">
      <c r="B1" s="61" t="s">
        <v>91</v>
      </c>
    </row>
    <row r="2" spans="2:15" ht="23.25" customHeight="1" x14ac:dyDescent="0.3">
      <c r="B2" s="62" t="s">
        <v>34</v>
      </c>
    </row>
    <row r="3" spans="2:15" ht="38.65" hidden="1" customHeight="1" x14ac:dyDescent="0.3">
      <c r="B3" s="60" t="s">
        <v>90</v>
      </c>
    </row>
    <row r="4" spans="2:15" s="4" customFormat="1" ht="9.6" customHeight="1" x14ac:dyDescent="0.4">
      <c r="B4" s="7"/>
      <c r="C4"/>
      <c r="D4"/>
    </row>
    <row r="5" spans="2:15" ht="25.9" customHeight="1" x14ac:dyDescent="0.3">
      <c r="B5" s="286" t="s">
        <v>13</v>
      </c>
      <c r="C5" s="286"/>
      <c r="D5" s="286"/>
      <c r="E5" s="286"/>
      <c r="F5" s="286"/>
      <c r="G5" s="286"/>
      <c r="H5" s="286"/>
      <c r="I5" s="286"/>
      <c r="J5" s="286"/>
      <c r="K5" s="8"/>
      <c r="L5" s="8"/>
      <c r="M5" s="2"/>
      <c r="N5" s="2"/>
      <c r="O5" s="2"/>
    </row>
    <row r="6" spans="2:15" s="2" customFormat="1" ht="8.4499999999999993" customHeight="1" x14ac:dyDescent="0.3">
      <c r="B6" s="9"/>
      <c r="C6" s="9"/>
      <c r="D6" s="9"/>
    </row>
    <row r="7" spans="2:15" s="2" customFormat="1" ht="8.4499999999999993" customHeight="1" x14ac:dyDescent="0.3">
      <c r="B7" s="9"/>
      <c r="C7" s="9"/>
      <c r="D7" s="9"/>
    </row>
    <row r="8" spans="2:15" s="2" customFormat="1" ht="31.5" customHeight="1" x14ac:dyDescent="0.3">
      <c r="B8" s="9"/>
      <c r="C8" s="9"/>
      <c r="D8" s="9"/>
      <c r="G8" s="300" t="s">
        <v>307</v>
      </c>
      <c r="H8" s="301"/>
      <c r="I8" s="287"/>
      <c r="J8" s="288"/>
    </row>
    <row r="9" spans="2:15" ht="20.25" customHeight="1" x14ac:dyDescent="0.3">
      <c r="B9" s="10"/>
      <c r="C9" s="10"/>
      <c r="G9" s="300" t="s">
        <v>308</v>
      </c>
      <c r="H9" s="301"/>
      <c r="I9" s="287"/>
      <c r="J9" s="288"/>
    </row>
    <row r="10" spans="2:15" s="8" customFormat="1" ht="22.9" customHeight="1" x14ac:dyDescent="0.3">
      <c r="B10" s="11" t="s">
        <v>9</v>
      </c>
      <c r="C10" s="12" t="s">
        <v>35</v>
      </c>
      <c r="D10" s="68"/>
      <c r="E10" s="69"/>
      <c r="F10" s="69"/>
      <c r="G10" s="69"/>
      <c r="H10" s="69"/>
      <c r="I10" s="69"/>
      <c r="J10" s="68"/>
    </row>
    <row r="11" spans="2:15" s="8" customFormat="1" ht="39.75" customHeight="1" x14ac:dyDescent="0.3">
      <c r="B11" s="14" t="s">
        <v>47</v>
      </c>
      <c r="C11" s="64">
        <v>16000</v>
      </c>
      <c r="D11" s="267" t="s">
        <v>225</v>
      </c>
      <c r="E11" s="268"/>
      <c r="F11" s="268"/>
      <c r="G11" s="268"/>
      <c r="H11" s="268"/>
      <c r="I11" s="268"/>
      <c r="J11" s="268"/>
    </row>
    <row r="12" spans="2:15" ht="17.25" customHeight="1" x14ac:dyDescent="0.3">
      <c r="B12" s="315" t="s">
        <v>299</v>
      </c>
      <c r="C12" s="316"/>
      <c r="D12" s="253"/>
      <c r="E12" s="254"/>
      <c r="F12" s="254"/>
      <c r="G12" s="254"/>
      <c r="H12" s="254"/>
      <c r="I12" s="254"/>
      <c r="J12" s="254"/>
    </row>
    <row r="13" spans="2:15" s="8" customFormat="1" ht="39.75" customHeight="1" x14ac:dyDescent="0.3">
      <c r="B13" s="14" t="s">
        <v>2</v>
      </c>
      <c r="C13" s="64"/>
      <c r="D13" s="267" t="s">
        <v>178</v>
      </c>
      <c r="E13" s="305"/>
      <c r="F13" s="305"/>
      <c r="G13" s="305"/>
      <c r="H13" s="305"/>
      <c r="I13" s="305"/>
      <c r="J13" s="305"/>
    </row>
    <row r="14" spans="2:15" s="8" customFormat="1" ht="39.75" customHeight="1" x14ac:dyDescent="0.3">
      <c r="B14" s="14" t="s">
        <v>3</v>
      </c>
      <c r="C14" s="64"/>
      <c r="D14" s="267" t="s">
        <v>179</v>
      </c>
      <c r="E14" s="305"/>
      <c r="F14" s="305"/>
      <c r="G14" s="305"/>
      <c r="H14" s="305"/>
      <c r="I14" s="305"/>
      <c r="J14" s="305"/>
    </row>
    <row r="15" spans="2:15" s="8" customFormat="1" ht="53.25" customHeight="1" x14ac:dyDescent="0.3">
      <c r="B15" s="14" t="s">
        <v>4</v>
      </c>
      <c r="C15" s="64"/>
      <c r="D15" s="267" t="s">
        <v>180</v>
      </c>
      <c r="E15" s="273"/>
      <c r="F15" s="273"/>
      <c r="G15" s="273"/>
      <c r="H15" s="306"/>
      <c r="I15" s="15">
        <f>IFERROR(C15/C13,0)</f>
        <v>0</v>
      </c>
      <c r="J15" s="191" t="s">
        <v>183</v>
      </c>
    </row>
    <row r="16" spans="2:15" ht="19.5" customHeight="1" x14ac:dyDescent="0.3">
      <c r="B16" s="315" t="s">
        <v>300</v>
      </c>
      <c r="C16" s="316"/>
      <c r="D16" s="253"/>
      <c r="E16" s="254"/>
      <c r="F16" s="254"/>
      <c r="G16" s="254"/>
      <c r="H16" s="254"/>
      <c r="I16" s="254"/>
      <c r="J16" s="254"/>
    </row>
    <row r="17" spans="2:10" s="8" customFormat="1" ht="39.75" customHeight="1" x14ac:dyDescent="0.3">
      <c r="B17" s="63" t="s">
        <v>48</v>
      </c>
      <c r="C17" s="257">
        <v>17</v>
      </c>
      <c r="D17" s="267" t="s">
        <v>160</v>
      </c>
      <c r="E17" s="273"/>
      <c r="F17" s="273"/>
      <c r="G17" s="273"/>
      <c r="H17" s="273"/>
      <c r="I17" s="273"/>
      <c r="J17" s="273"/>
    </row>
    <row r="18" spans="2:10" s="8" customFormat="1" ht="39.75" customHeight="1" x14ac:dyDescent="0.3">
      <c r="B18" s="14"/>
      <c r="C18" s="65">
        <v>12</v>
      </c>
      <c r="D18" s="267" t="s">
        <v>233</v>
      </c>
      <c r="E18" s="273"/>
      <c r="F18" s="273"/>
      <c r="G18" s="273"/>
      <c r="H18" s="273"/>
      <c r="I18" s="273"/>
      <c r="J18" s="273"/>
    </row>
    <row r="19" spans="2:10" s="8" customFormat="1" ht="39.75" customHeight="1" x14ac:dyDescent="0.3">
      <c r="B19" s="14"/>
      <c r="C19" s="258">
        <f>IFERROR((C14/C13)*2,0)</f>
        <v>0</v>
      </c>
      <c r="D19" s="267" t="s">
        <v>306</v>
      </c>
      <c r="E19" s="273"/>
      <c r="F19" s="273"/>
      <c r="G19" s="273"/>
      <c r="H19" s="273"/>
      <c r="I19" s="273"/>
      <c r="J19" s="273"/>
    </row>
    <row r="20" spans="2:10" ht="37.5" customHeight="1" x14ac:dyDescent="0.3">
      <c r="B20" s="255"/>
      <c r="C20" s="256">
        <f>SUM(C17:C19)</f>
        <v>29</v>
      </c>
      <c r="D20" s="317" t="s">
        <v>301</v>
      </c>
      <c r="E20" s="318"/>
      <c r="F20" s="318"/>
      <c r="G20" s="318"/>
      <c r="H20" s="318"/>
      <c r="I20" s="318"/>
      <c r="J20" s="318"/>
    </row>
    <row r="21" spans="2:10" ht="17.25" customHeight="1" x14ac:dyDescent="0.3">
      <c r="B21" s="315" t="s">
        <v>302</v>
      </c>
      <c r="C21" s="316"/>
      <c r="D21" s="253"/>
      <c r="E21" s="254"/>
      <c r="F21" s="254"/>
      <c r="G21" s="254"/>
      <c r="H21" s="254"/>
      <c r="I21" s="254"/>
      <c r="J21" s="254"/>
    </row>
    <row r="22" spans="2:10" s="8" customFormat="1" ht="22.5" customHeight="1" x14ac:dyDescent="0.3">
      <c r="B22" s="309"/>
      <c r="C22" s="311"/>
      <c r="D22" s="281" t="s">
        <v>181</v>
      </c>
      <c r="E22" s="282"/>
      <c r="F22" s="282"/>
      <c r="G22" s="282"/>
      <c r="H22" s="283"/>
      <c r="I22" s="179"/>
      <c r="J22" s="179"/>
    </row>
    <row r="23" spans="2:10" s="8" customFormat="1" ht="37.5" customHeight="1" x14ac:dyDescent="0.3">
      <c r="B23" s="310"/>
      <c r="C23" s="312"/>
      <c r="D23" s="180" t="s">
        <v>208</v>
      </c>
      <c r="E23" s="180" t="s">
        <v>209</v>
      </c>
      <c r="F23" s="180" t="s">
        <v>210</v>
      </c>
      <c r="G23" s="180" t="s">
        <v>211</v>
      </c>
      <c r="H23" s="308" t="s">
        <v>182</v>
      </c>
      <c r="I23" s="308"/>
      <c r="J23" s="175"/>
    </row>
    <row r="24" spans="2:10" s="8" customFormat="1" ht="33.75" customHeight="1" x14ac:dyDescent="0.3">
      <c r="B24" s="14" t="s">
        <v>1</v>
      </c>
      <c r="C24" s="65"/>
      <c r="D24" s="66"/>
      <c r="E24" s="66"/>
      <c r="F24" s="66"/>
      <c r="G24" s="66"/>
      <c r="H24" s="307">
        <f>SUM(D24:G24)</f>
        <v>0</v>
      </c>
      <c r="I24" s="307"/>
      <c r="J24" s="178"/>
    </row>
    <row r="25" spans="2:10" ht="17.25" customHeight="1" x14ac:dyDescent="0.3">
      <c r="B25" s="315" t="s">
        <v>303</v>
      </c>
      <c r="C25" s="319"/>
      <c r="D25" s="253"/>
      <c r="E25" s="254"/>
      <c r="F25" s="254"/>
      <c r="G25" s="254"/>
      <c r="H25" s="254"/>
      <c r="I25" s="254"/>
      <c r="J25" s="254"/>
    </row>
    <row r="26" spans="2:10" s="8" customFormat="1" ht="39" customHeight="1" x14ac:dyDescent="0.3">
      <c r="B26" s="14"/>
      <c r="C26" s="67">
        <f>40*4.33*60+H24*4.33*60-((C20/12*8*60))-((C20/12*H24/6)*60)</f>
        <v>9232</v>
      </c>
      <c r="D26" s="279" t="s">
        <v>195</v>
      </c>
      <c r="E26" s="280"/>
      <c r="F26" s="280"/>
      <c r="G26" s="280"/>
      <c r="H26" s="280"/>
      <c r="I26" s="280"/>
      <c r="J26" s="280"/>
    </row>
    <row r="27" spans="2:10" s="8" customFormat="1" ht="58.5" customHeight="1" x14ac:dyDescent="0.3">
      <c r="B27" s="14"/>
      <c r="C27" s="65">
        <f>C15*C26</f>
        <v>0</v>
      </c>
      <c r="D27" s="267" t="s">
        <v>196</v>
      </c>
      <c r="E27" s="268"/>
      <c r="F27" s="268"/>
      <c r="G27" s="268"/>
      <c r="H27" s="268"/>
      <c r="I27" s="268"/>
      <c r="J27" s="268"/>
    </row>
    <row r="28" spans="2:10" ht="17.25" customHeight="1" x14ac:dyDescent="0.3">
      <c r="B28" s="315" t="s">
        <v>304</v>
      </c>
      <c r="C28" s="316"/>
      <c r="D28" s="253"/>
      <c r="E28" s="254"/>
      <c r="F28" s="254"/>
      <c r="G28" s="254"/>
      <c r="H28" s="254"/>
      <c r="I28" s="254"/>
      <c r="J28" s="254"/>
    </row>
    <row r="29" spans="2:10" s="8" customFormat="1" ht="59.25" customHeight="1" x14ac:dyDescent="0.3">
      <c r="B29" s="14" t="s">
        <v>5</v>
      </c>
      <c r="C29" s="159"/>
      <c r="D29" s="284" t="s">
        <v>184</v>
      </c>
      <c r="E29" s="285"/>
      <c r="F29" s="285"/>
      <c r="G29" s="285"/>
      <c r="H29" s="285"/>
      <c r="I29" s="285"/>
      <c r="J29" s="285"/>
    </row>
    <row r="30" spans="2:10" s="8" customFormat="1" ht="39" customHeight="1" x14ac:dyDescent="0.3">
      <c r="B30" s="71" t="s">
        <v>6</v>
      </c>
      <c r="C30" s="159"/>
      <c r="D30" s="284" t="s">
        <v>185</v>
      </c>
      <c r="E30" s="285"/>
      <c r="F30" s="285"/>
      <c r="G30" s="285"/>
      <c r="H30" s="285"/>
      <c r="I30" s="285"/>
      <c r="J30" s="285"/>
    </row>
    <row r="31" spans="2:10" s="8" customFormat="1" ht="39" customHeight="1" x14ac:dyDescent="0.3">
      <c r="B31" s="14" t="s">
        <v>7</v>
      </c>
      <c r="C31" s="159"/>
      <c r="D31" s="267" t="s">
        <v>197</v>
      </c>
      <c r="E31" s="268"/>
      <c r="F31" s="268"/>
      <c r="G31" s="268"/>
      <c r="H31" s="268"/>
      <c r="I31" s="268"/>
      <c r="J31" s="268"/>
    </row>
    <row r="32" spans="2:10" s="8" customFormat="1" ht="39" customHeight="1" x14ac:dyDescent="0.3">
      <c r="B32" s="14" t="s">
        <v>49</v>
      </c>
      <c r="C32" s="159"/>
      <c r="D32" s="267" t="s">
        <v>186</v>
      </c>
      <c r="E32" s="268"/>
      <c r="F32" s="268"/>
      <c r="G32" s="268"/>
      <c r="H32" s="268"/>
      <c r="I32" s="268"/>
      <c r="J32" s="268"/>
    </row>
    <row r="33" spans="1:11" s="8" customFormat="1" ht="39" customHeight="1" x14ac:dyDescent="0.3">
      <c r="B33" s="14" t="s">
        <v>8</v>
      </c>
      <c r="C33" s="159"/>
      <c r="D33" s="267" t="s">
        <v>187</v>
      </c>
      <c r="E33" s="268"/>
      <c r="F33" s="268"/>
      <c r="G33" s="268"/>
      <c r="H33" s="268"/>
      <c r="I33" s="268"/>
      <c r="J33" s="268"/>
    </row>
    <row r="34" spans="1:11" s="8" customFormat="1" ht="39" customHeight="1" x14ac:dyDescent="0.3">
      <c r="B34" s="14" t="s">
        <v>10</v>
      </c>
      <c r="C34" s="159"/>
      <c r="D34" s="267" t="s">
        <v>188</v>
      </c>
      <c r="E34" s="268"/>
      <c r="F34" s="268"/>
      <c r="G34" s="268"/>
      <c r="H34" s="268"/>
      <c r="I34" s="268"/>
      <c r="J34" s="268"/>
    </row>
    <row r="35" spans="1:11" s="8" customFormat="1" ht="39" customHeight="1" x14ac:dyDescent="0.3">
      <c r="B35" s="14" t="s">
        <v>11</v>
      </c>
      <c r="C35" s="159"/>
      <c r="D35" s="267" t="s">
        <v>189</v>
      </c>
      <c r="E35" s="268"/>
      <c r="F35" s="268"/>
      <c r="G35" s="268"/>
      <c r="H35" s="268"/>
      <c r="I35" s="268"/>
      <c r="J35" s="268"/>
    </row>
    <row r="36" spans="1:11" s="8" customFormat="1" ht="39" customHeight="1" x14ac:dyDescent="0.3">
      <c r="B36" s="14" t="s">
        <v>12</v>
      </c>
      <c r="C36" s="159"/>
      <c r="D36" s="267" t="s">
        <v>190</v>
      </c>
      <c r="E36" s="268"/>
      <c r="F36" s="268"/>
      <c r="G36" s="268"/>
      <c r="H36" s="268"/>
      <c r="I36" s="268"/>
      <c r="J36" s="268"/>
    </row>
    <row r="37" spans="1:11" s="8" customFormat="1" ht="39" customHeight="1" x14ac:dyDescent="0.3">
      <c r="B37" s="14" t="s">
        <v>50</v>
      </c>
      <c r="C37" s="159"/>
      <c r="D37" s="267" t="s">
        <v>191</v>
      </c>
      <c r="E37" s="268"/>
      <c r="F37" s="268"/>
      <c r="G37" s="268"/>
      <c r="H37" s="268"/>
      <c r="I37" s="268"/>
      <c r="J37" s="268"/>
    </row>
    <row r="38" spans="1:11" s="8" customFormat="1" ht="39" customHeight="1" x14ac:dyDescent="0.3">
      <c r="B38" s="14" t="s">
        <v>14</v>
      </c>
      <c r="C38" s="159"/>
      <c r="D38" s="267" t="s">
        <v>192</v>
      </c>
      <c r="E38" s="268"/>
      <c r="F38" s="268"/>
      <c r="G38" s="268"/>
      <c r="H38" s="268"/>
      <c r="I38" s="268"/>
      <c r="J38" s="268"/>
    </row>
    <row r="39" spans="1:11" ht="17.25" customHeight="1" x14ac:dyDescent="0.3">
      <c r="B39" s="315" t="s">
        <v>305</v>
      </c>
      <c r="C39" s="316"/>
      <c r="D39" s="253"/>
      <c r="E39" s="254"/>
      <c r="F39" s="254"/>
      <c r="G39" s="254"/>
      <c r="H39" s="254"/>
      <c r="I39" s="254"/>
      <c r="J39" s="254"/>
    </row>
    <row r="40" spans="1:11" s="8" customFormat="1" ht="39" customHeight="1" x14ac:dyDescent="0.3">
      <c r="B40" s="14" t="s">
        <v>52</v>
      </c>
      <c r="C40" s="159"/>
      <c r="D40" s="267" t="s">
        <v>198</v>
      </c>
      <c r="E40" s="268"/>
      <c r="F40" s="268"/>
      <c r="G40" s="268"/>
      <c r="H40" s="268"/>
      <c r="I40" s="268"/>
      <c r="J40" s="268"/>
    </row>
    <row r="41" spans="1:11" s="8" customFormat="1" ht="39" customHeight="1" x14ac:dyDescent="0.3">
      <c r="B41" s="14" t="s">
        <v>53</v>
      </c>
      <c r="C41" s="159"/>
      <c r="D41" s="267" t="s">
        <v>193</v>
      </c>
      <c r="E41" s="273"/>
      <c r="F41" s="273"/>
      <c r="G41" s="273"/>
      <c r="H41" s="273"/>
      <c r="I41" s="273"/>
      <c r="J41" s="273"/>
    </row>
    <row r="42" spans="1:11" s="8" customFormat="1" ht="39" customHeight="1" x14ac:dyDescent="0.3">
      <c r="B42" s="14" t="s">
        <v>54</v>
      </c>
      <c r="C42" s="159"/>
      <c r="D42" s="273" t="s">
        <v>194</v>
      </c>
      <c r="E42" s="273"/>
      <c r="F42" s="273"/>
      <c r="G42" s="273"/>
      <c r="H42" s="273"/>
      <c r="I42" s="273"/>
      <c r="J42" s="273"/>
    </row>
    <row r="43" spans="1:11" s="73" customFormat="1" ht="20.25" customHeight="1" x14ac:dyDescent="0.3">
      <c r="B43" s="74"/>
      <c r="C43" s="75"/>
      <c r="D43" s="76"/>
      <c r="E43" s="76"/>
      <c r="F43" s="76"/>
      <c r="G43" s="76"/>
      <c r="H43" s="76"/>
      <c r="I43" s="76"/>
      <c r="J43" s="76"/>
    </row>
    <row r="44" spans="1:11" s="8" customFormat="1" ht="43.5" customHeight="1" x14ac:dyDescent="0.3">
      <c r="A44" s="1"/>
      <c r="B44" s="72" t="s">
        <v>55</v>
      </c>
      <c r="C44" s="70">
        <v>1810350</v>
      </c>
      <c r="D44" s="313" t="s">
        <v>159</v>
      </c>
      <c r="E44" s="314"/>
      <c r="F44" s="314"/>
      <c r="G44" s="314"/>
      <c r="H44" s="314"/>
      <c r="I44" s="314"/>
      <c r="J44" s="314"/>
    </row>
    <row r="45" spans="1:11" s="8" customFormat="1" ht="43.5" customHeight="1" x14ac:dyDescent="0.3">
      <c r="A45" s="1"/>
      <c r="B45" s="16" t="s">
        <v>86</v>
      </c>
      <c r="C45" s="70">
        <v>7249086</v>
      </c>
      <c r="D45" s="313" t="s">
        <v>228</v>
      </c>
      <c r="E45" s="314"/>
      <c r="F45" s="314"/>
      <c r="G45" s="314"/>
      <c r="H45" s="314"/>
      <c r="I45" s="314"/>
      <c r="J45" s="314"/>
    </row>
    <row r="46" spans="1:11" s="8" customFormat="1" ht="15.6" customHeight="1" x14ac:dyDescent="0.3">
      <c r="B46" s="17"/>
      <c r="C46" s="10"/>
      <c r="D46" s="18"/>
      <c r="E46" s="19"/>
      <c r="F46" s="19"/>
      <c r="G46" s="20"/>
      <c r="H46" s="19"/>
      <c r="I46" s="19"/>
      <c r="J46" s="19"/>
      <c r="K46" s="19"/>
    </row>
    <row r="47" spans="1:11" s="8" customFormat="1" ht="60.6" customHeight="1" x14ac:dyDescent="0.3">
      <c r="B47" s="192" t="s">
        <v>212</v>
      </c>
      <c r="C47" s="269" t="s">
        <v>224</v>
      </c>
      <c r="D47" s="269"/>
      <c r="E47" s="193" t="s">
        <v>213</v>
      </c>
      <c r="F47" s="194" t="s">
        <v>214</v>
      </c>
      <c r="G47" s="182" t="s">
        <v>215</v>
      </c>
      <c r="H47" s="182" t="s">
        <v>199</v>
      </c>
      <c r="I47" s="182" t="s">
        <v>200</v>
      </c>
      <c r="J47" s="195" t="s">
        <v>216</v>
      </c>
      <c r="K47" s="19"/>
    </row>
    <row r="48" spans="1:11" ht="63.6" customHeight="1" x14ac:dyDescent="0.3">
      <c r="B48" s="51">
        <f>C44</f>
        <v>1810350</v>
      </c>
      <c r="C48" s="271" t="s">
        <v>226</v>
      </c>
      <c r="D48" s="271"/>
      <c r="E48" s="21">
        <f>'Labour Minute Value Indonesia'!E38</f>
        <v>2078885.25</v>
      </c>
      <c r="F48" s="54">
        <f>'Labour Minute Value Indonesia'!E39</f>
        <v>9232</v>
      </c>
      <c r="G48" s="52">
        <f>E48/F48</f>
        <v>225.18254441074524</v>
      </c>
      <c r="H48" s="160">
        <f>G48/'Labour Minute Value Indonesia'!B8</f>
        <v>1.4073909025671577E-2</v>
      </c>
      <c r="I48" s="53"/>
      <c r="J48" s="22"/>
    </row>
    <row r="49" spans="2:13" ht="62.45" customHeight="1" x14ac:dyDescent="0.3">
      <c r="B49" s="51">
        <f>C45</f>
        <v>7249086</v>
      </c>
      <c r="C49" s="272" t="s">
        <v>227</v>
      </c>
      <c r="D49" s="272"/>
      <c r="E49" s="21">
        <f>'Labour Minute Value Indonesia'!H38</f>
        <v>8324367.0899999999</v>
      </c>
      <c r="F49" s="54">
        <f>F48</f>
        <v>9232</v>
      </c>
      <c r="G49" s="52">
        <f t="shared" ref="G49" si="0">E49/F49</f>
        <v>901.68620992201033</v>
      </c>
      <c r="H49" s="160">
        <f>G49/C11</f>
        <v>5.6355388120125645E-2</v>
      </c>
      <c r="I49" s="161">
        <f>H49-H48</f>
        <v>4.2281479094454066E-2</v>
      </c>
      <c r="J49" s="23">
        <f>IFERROR((H49-H48)/H48,0)</f>
        <v>3.0042455878697485</v>
      </c>
    </row>
    <row r="50" spans="2:13" s="8" customFormat="1" ht="16.149999999999999" customHeight="1" x14ac:dyDescent="0.3">
      <c r="B50" s="24"/>
      <c r="E50" s="13"/>
      <c r="F50" s="13"/>
      <c r="G50" s="13"/>
      <c r="H50" s="13"/>
    </row>
    <row r="51" spans="2:13" ht="28.15" customHeight="1" x14ac:dyDescent="0.3">
      <c r="B51" s="302" t="s">
        <v>165</v>
      </c>
      <c r="C51" s="303"/>
      <c r="D51" s="303"/>
      <c r="E51" s="303"/>
      <c r="F51" s="303"/>
      <c r="G51" s="303"/>
      <c r="H51" s="303"/>
      <c r="I51" s="303"/>
      <c r="J51" s="304"/>
    </row>
    <row r="52" spans="2:13" s="25" customFormat="1" ht="38.450000000000003" customHeight="1" x14ac:dyDescent="0.3">
      <c r="B52" s="188"/>
      <c r="C52" s="189" t="s">
        <v>201</v>
      </c>
      <c r="D52" s="189" t="s">
        <v>89</v>
      </c>
      <c r="E52" s="190" t="s">
        <v>166</v>
      </c>
      <c r="F52" s="274" t="s">
        <v>164</v>
      </c>
      <c r="G52" s="274"/>
      <c r="H52" s="274"/>
      <c r="I52" s="274"/>
      <c r="J52" s="275"/>
    </row>
    <row r="53" spans="2:13" s="3" customFormat="1" ht="46.5" customHeight="1" x14ac:dyDescent="0.2">
      <c r="B53" s="14" t="s">
        <v>87</v>
      </c>
      <c r="C53" s="55"/>
      <c r="D53" s="224">
        <f>C53/C11</f>
        <v>0</v>
      </c>
      <c r="E53" s="225">
        <f>IFERROR(D53/C27,0)</f>
        <v>0</v>
      </c>
      <c r="F53" s="276" t="s">
        <v>167</v>
      </c>
      <c r="G53" s="277"/>
      <c r="H53" s="277"/>
      <c r="I53" s="277"/>
      <c r="J53" s="278"/>
      <c r="K53" s="26"/>
      <c r="L53" s="26"/>
      <c r="M53" s="26"/>
    </row>
    <row r="54" spans="2:13" s="3" customFormat="1" ht="46.5" customHeight="1" x14ac:dyDescent="0.2">
      <c r="B54" s="14" t="s">
        <v>88</v>
      </c>
      <c r="C54" s="55"/>
      <c r="D54" s="224">
        <f>C54/C11</f>
        <v>0</v>
      </c>
      <c r="E54" s="225">
        <f>IFERROR(D54/C27,0)</f>
        <v>0</v>
      </c>
      <c r="F54" s="276" t="s">
        <v>168</v>
      </c>
      <c r="G54" s="277"/>
      <c r="H54" s="277"/>
      <c r="I54" s="277"/>
      <c r="J54" s="278"/>
      <c r="K54" s="26"/>
      <c r="L54" s="26"/>
      <c r="M54" s="26"/>
    </row>
    <row r="55" spans="2:13" s="3" customFormat="1" ht="46.5" customHeight="1" x14ac:dyDescent="0.2">
      <c r="B55" s="14"/>
      <c r="C55" s="77">
        <f>SUM(C53:C54)</f>
        <v>0</v>
      </c>
      <c r="D55" s="226">
        <f>D54+D53</f>
        <v>0</v>
      </c>
      <c r="E55" s="227">
        <f>SUM(E53:E54)</f>
        <v>0</v>
      </c>
      <c r="F55" s="295" t="s">
        <v>235</v>
      </c>
      <c r="G55" s="296"/>
      <c r="H55" s="296"/>
      <c r="I55" s="296"/>
      <c r="J55" s="297"/>
      <c r="K55" s="26"/>
      <c r="L55" s="26"/>
      <c r="M55" s="26"/>
    </row>
    <row r="56" spans="2:13" s="3" customFormat="1" ht="46.5" customHeight="1" x14ac:dyDescent="0.2">
      <c r="B56" s="14" t="s">
        <v>121</v>
      </c>
      <c r="C56" s="55"/>
      <c r="D56" s="224">
        <f>C56/C11</f>
        <v>0</v>
      </c>
      <c r="E56" s="225">
        <f>IFERROR(D56/C27,0)</f>
        <v>0</v>
      </c>
      <c r="F56" s="276" t="s">
        <v>169</v>
      </c>
      <c r="G56" s="277"/>
      <c r="H56" s="277"/>
      <c r="I56" s="277"/>
      <c r="J56" s="278"/>
      <c r="K56" s="26"/>
      <c r="L56" s="26"/>
      <c r="M56" s="26"/>
    </row>
    <row r="57" spans="2:13" s="3" customFormat="1" ht="46.5" customHeight="1" x14ac:dyDescent="0.2">
      <c r="B57" s="71" t="s">
        <v>122</v>
      </c>
      <c r="C57" s="55"/>
      <c r="D57" s="224">
        <f>C57/C11</f>
        <v>0</v>
      </c>
      <c r="E57" s="225">
        <f>IFERROR(D57/C27,0)</f>
        <v>0</v>
      </c>
      <c r="F57" s="276" t="s">
        <v>291</v>
      </c>
      <c r="G57" s="277"/>
      <c r="H57" s="277"/>
      <c r="I57" s="277"/>
      <c r="J57" s="278"/>
      <c r="K57" s="26"/>
      <c r="L57" s="26"/>
      <c r="M57" s="26"/>
    </row>
    <row r="58" spans="2:13" s="3" customFormat="1" ht="46.5" customHeight="1" x14ac:dyDescent="0.2">
      <c r="B58" s="16"/>
      <c r="C58" s="77">
        <f>C55+C56+C57</f>
        <v>0</v>
      </c>
      <c r="D58" s="226">
        <f>D56+D55+D57</f>
        <v>0</v>
      </c>
      <c r="E58" s="227">
        <f>E56+E55+E57</f>
        <v>0</v>
      </c>
      <c r="F58" s="295" t="s">
        <v>206</v>
      </c>
      <c r="G58" s="296"/>
      <c r="H58" s="296"/>
      <c r="I58" s="296"/>
      <c r="J58" s="297"/>
    </row>
    <row r="59" spans="2:13" s="3" customFormat="1" ht="14.45" customHeight="1" x14ac:dyDescent="0.2">
      <c r="B59" s="10"/>
      <c r="C59" s="27"/>
      <c r="D59" s="27"/>
      <c r="E59" s="28"/>
      <c r="F59" s="29"/>
      <c r="G59" s="29"/>
      <c r="H59" s="29"/>
      <c r="I59" s="29"/>
      <c r="J59" s="29"/>
    </row>
    <row r="60" spans="2:13" s="3" customFormat="1" ht="49.5" customHeight="1" x14ac:dyDescent="0.2">
      <c r="B60" s="30" t="s">
        <v>207</v>
      </c>
      <c r="C60" s="31">
        <f>IFERROR(C53/C55,0)</f>
        <v>0</v>
      </c>
      <c r="D60" s="298" t="s">
        <v>170</v>
      </c>
      <c r="E60" s="298"/>
      <c r="F60" s="298"/>
      <c r="G60" s="298"/>
      <c r="H60" s="298"/>
      <c r="I60" s="298"/>
      <c r="J60" s="299"/>
    </row>
    <row r="61" spans="2:13" s="3" customFormat="1" ht="49.5" customHeight="1" x14ac:dyDescent="0.2">
      <c r="B61" s="14" t="s">
        <v>123</v>
      </c>
      <c r="C61" s="31">
        <f>IFERROR(C54/C55,0)</f>
        <v>0</v>
      </c>
      <c r="D61" s="298" t="s">
        <v>171</v>
      </c>
      <c r="E61" s="298"/>
      <c r="F61" s="298"/>
      <c r="G61" s="298"/>
      <c r="H61" s="298"/>
      <c r="I61" s="298"/>
      <c r="J61" s="299"/>
    </row>
    <row r="62" spans="2:13" s="3" customFormat="1" ht="14.45" customHeight="1" x14ac:dyDescent="0.2">
      <c r="B62" s="10"/>
      <c r="C62" s="27"/>
      <c r="D62" s="27"/>
      <c r="E62" s="28"/>
      <c r="F62" s="29"/>
      <c r="G62" s="29"/>
      <c r="H62" s="29"/>
      <c r="I62" s="29"/>
      <c r="J62" s="29"/>
    </row>
    <row r="63" spans="2:13" s="8" customFormat="1" ht="26.25" customHeight="1" x14ac:dyDescent="0.3">
      <c r="B63" s="270" t="s">
        <v>223</v>
      </c>
      <c r="C63" s="270"/>
      <c r="D63" s="270"/>
      <c r="E63" s="270"/>
      <c r="F63" s="270"/>
      <c r="G63" s="270"/>
      <c r="H63" s="270"/>
      <c r="I63" s="270"/>
      <c r="J63" s="270"/>
      <c r="K63" s="19"/>
      <c r="L63" s="19"/>
    </row>
    <row r="64" spans="2:13" s="8" customFormat="1" ht="12.6" customHeight="1" x14ac:dyDescent="0.3">
      <c r="B64" s="17"/>
      <c r="C64" s="10"/>
      <c r="D64" s="18"/>
      <c r="E64" s="19"/>
      <c r="F64" s="19"/>
      <c r="G64" s="19"/>
      <c r="H64" s="19"/>
      <c r="I64" s="19"/>
      <c r="J64" s="19"/>
      <c r="K64" s="19"/>
      <c r="L64" s="19"/>
    </row>
    <row r="65" spans="2:12" s="8" customFormat="1" ht="39" customHeight="1" x14ac:dyDescent="0.3">
      <c r="B65" s="289" t="s">
        <v>217</v>
      </c>
      <c r="C65" s="291" t="s">
        <v>218</v>
      </c>
      <c r="D65" s="291"/>
      <c r="E65" s="32" t="s">
        <v>219</v>
      </c>
      <c r="F65" s="32" t="s">
        <v>220</v>
      </c>
      <c r="G65" s="33" t="s">
        <v>221</v>
      </c>
      <c r="H65" s="33" t="s">
        <v>80</v>
      </c>
      <c r="I65" s="33" t="s">
        <v>81</v>
      </c>
      <c r="J65" s="293" t="s">
        <v>222</v>
      </c>
      <c r="K65" s="34"/>
      <c r="L65" s="19"/>
    </row>
    <row r="66" spans="2:12" s="37" customFormat="1" ht="13.15" customHeight="1" x14ac:dyDescent="0.3">
      <c r="B66" s="290"/>
      <c r="C66" s="292"/>
      <c r="D66" s="292"/>
      <c r="E66" s="35">
        <f>C60</f>
        <v>0</v>
      </c>
      <c r="F66" s="35">
        <f>C61</f>
        <v>0</v>
      </c>
      <c r="G66" s="35" t="s">
        <v>82</v>
      </c>
      <c r="H66" s="36"/>
      <c r="I66" s="36"/>
      <c r="J66" s="294"/>
      <c r="K66" s="34"/>
      <c r="L66" s="19"/>
    </row>
    <row r="67" spans="2:12" ht="60" customHeight="1" x14ac:dyDescent="0.3">
      <c r="B67" s="51">
        <f>B48</f>
        <v>1810350</v>
      </c>
      <c r="C67" s="271" t="s">
        <v>162</v>
      </c>
      <c r="D67" s="271"/>
      <c r="E67" s="162">
        <f>H48</f>
        <v>1.4073909025671577E-2</v>
      </c>
      <c r="F67" s="162">
        <f>IFERROR(G67*C61,0)</f>
        <v>0</v>
      </c>
      <c r="G67" s="162">
        <f>IFERROR(E67/C60,0)</f>
        <v>0</v>
      </c>
      <c r="H67" s="163">
        <f>E56+E57</f>
        <v>0</v>
      </c>
      <c r="I67" s="164">
        <f>SUM(G67:H67)</f>
        <v>0</v>
      </c>
      <c r="J67" s="22"/>
      <c r="K67" s="38"/>
    </row>
    <row r="68" spans="2:12" ht="61.9" customHeight="1" x14ac:dyDescent="0.3">
      <c r="B68" s="51">
        <f>B49</f>
        <v>7249086</v>
      </c>
      <c r="C68" s="272" t="s">
        <v>163</v>
      </c>
      <c r="D68" s="272"/>
      <c r="E68" s="162">
        <f>H49</f>
        <v>5.6355388120125645E-2</v>
      </c>
      <c r="F68" s="162">
        <f>IFERROR(G68*C61,0)</f>
        <v>0</v>
      </c>
      <c r="G68" s="162">
        <f>IFERROR(E68/C60,0)</f>
        <v>0</v>
      </c>
      <c r="H68" s="163">
        <f>E56+E57</f>
        <v>0</v>
      </c>
      <c r="I68" s="164">
        <f t="shared" ref="I68" si="1">SUM(G68:H68)</f>
        <v>0</v>
      </c>
      <c r="J68" s="23">
        <f>IFERROR((I68-I67)/I67,0)</f>
        <v>0</v>
      </c>
      <c r="K68" s="39"/>
    </row>
    <row r="69" spans="2:12" s="8" customFormat="1" ht="16.149999999999999" customHeight="1" x14ac:dyDescent="0.3">
      <c r="B69" s="24"/>
      <c r="E69" s="13"/>
      <c r="F69" s="13"/>
      <c r="G69" s="13"/>
      <c r="H69" s="13"/>
      <c r="I69" s="13"/>
    </row>
  </sheetData>
  <sheetProtection algorithmName="SHA-512" hashValue="QAR1FWmlh9X9yxcwHrmW/mYFVuj/7ZMawTgAxjuxnMi0qJ06sHST/HRh/2l6OFLlpZvJbeep8HJ2enagqyH6aQ==" saltValue="LYl3/AwB/LyIj/V2Ld8CeQ==" spinCount="100000" sheet="1" objects="1" scenarios="1"/>
  <mergeCells count="60">
    <mergeCell ref="C22:C23"/>
    <mergeCell ref="D44:J44"/>
    <mergeCell ref="D45:J45"/>
    <mergeCell ref="B12:C12"/>
    <mergeCell ref="B16:C16"/>
    <mergeCell ref="D20:J20"/>
    <mergeCell ref="B21:C21"/>
    <mergeCell ref="B25:C25"/>
    <mergeCell ref="B28:C28"/>
    <mergeCell ref="B39:C39"/>
    <mergeCell ref="D19:J19"/>
    <mergeCell ref="D29:J29"/>
    <mergeCell ref="D30:J30"/>
    <mergeCell ref="D31:J31"/>
    <mergeCell ref="D32:J32"/>
    <mergeCell ref="B5:J5"/>
    <mergeCell ref="I8:J8"/>
    <mergeCell ref="I9:J9"/>
    <mergeCell ref="D11:J11"/>
    <mergeCell ref="G9:H9"/>
    <mergeCell ref="G8:H8"/>
    <mergeCell ref="D13:J13"/>
    <mergeCell ref="D14:J14"/>
    <mergeCell ref="D15:H15"/>
    <mergeCell ref="H24:I24"/>
    <mergeCell ref="H23:I23"/>
    <mergeCell ref="B22:B23"/>
    <mergeCell ref="D17:J17"/>
    <mergeCell ref="D18:J18"/>
    <mergeCell ref="D27:J27"/>
    <mergeCell ref="D26:J26"/>
    <mergeCell ref="D22:H22"/>
    <mergeCell ref="C68:D68"/>
    <mergeCell ref="D42:J42"/>
    <mergeCell ref="D41:J41"/>
    <mergeCell ref="F52:J52"/>
    <mergeCell ref="D34:J34"/>
    <mergeCell ref="F57:J57"/>
    <mergeCell ref="D35:J35"/>
    <mergeCell ref="D36:J36"/>
    <mergeCell ref="D37:J37"/>
    <mergeCell ref="D38:J38"/>
    <mergeCell ref="C65:D66"/>
    <mergeCell ref="J65:J66"/>
    <mergeCell ref="C48:D48"/>
    <mergeCell ref="C49:D49"/>
    <mergeCell ref="F53:J53"/>
    <mergeCell ref="F54:J54"/>
    <mergeCell ref="D33:J33"/>
    <mergeCell ref="D40:J40"/>
    <mergeCell ref="C47:D47"/>
    <mergeCell ref="B63:J63"/>
    <mergeCell ref="C67:D67"/>
    <mergeCell ref="B65:B66"/>
    <mergeCell ref="F55:J55"/>
    <mergeCell ref="F56:J56"/>
    <mergeCell ref="F58:J58"/>
    <mergeCell ref="D60:J60"/>
    <mergeCell ref="D61:J61"/>
    <mergeCell ref="B51:J51"/>
  </mergeCells>
  <conditionalFormatting sqref="J48">
    <cfRule type="cellIs" dxfId="9" priority="10" operator="lessThan">
      <formula>0</formula>
    </cfRule>
    <cfRule type="cellIs" dxfId="8" priority="11" operator="lessThan">
      <formula>0</formula>
    </cfRule>
  </conditionalFormatting>
  <conditionalFormatting sqref="I48">
    <cfRule type="cellIs" dxfId="7" priority="8" operator="lessThan">
      <formula>0</formula>
    </cfRule>
    <cfRule type="cellIs" dxfId="6" priority="9" operator="lessThan">
      <formula>0</formula>
    </cfRule>
  </conditionalFormatting>
  <conditionalFormatting sqref="J67">
    <cfRule type="cellIs" dxfId="5" priority="1" operator="lessThan">
      <formula>0</formula>
    </cfRule>
    <cfRule type="cellIs" dxfId="4" priority="2" operator="lessThan">
      <formula>0</formula>
    </cfRule>
  </conditionalFormatting>
  <hyperlinks>
    <hyperlink ref="B3" r:id="rId1" xr:uid="{45237225-5D2A-4739-A555-E57F6ECFE692}"/>
  </hyperlinks>
  <pageMargins left="0.25" right="0.25" top="0.25" bottom="0.25" header="0.3" footer="0.3"/>
  <pageSetup paperSize="9" scale="47" fitToHeight="0" orientation="landscape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 1">
              <controlPr defaultSize="0" print="0" autoFill="0" autoPict="0" macro="[0]!Macro1">
                <anchor moveWithCells="1">
                  <from>
                    <xdr:col>0</xdr:col>
                    <xdr:colOff>266700</xdr:colOff>
                    <xdr:row>5</xdr:row>
                    <xdr:rowOff>47625</xdr:rowOff>
                  </from>
                  <to>
                    <xdr:col>3</xdr:col>
                    <xdr:colOff>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Button 2">
              <controlPr defaultSize="0" print="0" autoFill="0" autoPict="0" macro="[0]!Macro2">
                <anchor moveWithCells="1">
                  <from>
                    <xdr:col>3</xdr:col>
                    <xdr:colOff>180975</xdr:colOff>
                    <xdr:row>5</xdr:row>
                    <xdr:rowOff>57150</xdr:rowOff>
                  </from>
                  <to>
                    <xdr:col>4</xdr:col>
                    <xdr:colOff>771525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D1CA-68B4-4D4A-8212-DAEABB76D79A}">
  <sheetPr codeName="Sheet5">
    <pageSetUpPr fitToPage="1"/>
  </sheetPr>
  <dimension ref="B1:O45"/>
  <sheetViews>
    <sheetView showGridLines="0" zoomScale="118" zoomScaleNormal="118" workbookViewId="0">
      <selection activeCell="I8" sqref="I8:J8"/>
    </sheetView>
  </sheetViews>
  <sheetFormatPr defaultColWidth="11.5546875" defaultRowHeight="17.25" x14ac:dyDescent="0.3"/>
  <cols>
    <col min="1" max="1" width="2" style="1" customWidth="1"/>
    <col min="2" max="2" width="11" customWidth="1"/>
    <col min="3" max="4" width="20.21875" customWidth="1"/>
    <col min="5" max="10" width="20.21875" style="1" customWidth="1"/>
    <col min="11" max="18" width="14.21875" style="1" customWidth="1"/>
    <col min="19" max="223" width="11.5546875" style="1"/>
    <col min="224" max="224" width="5.44140625" style="1" bestFit="1" customWidth="1"/>
    <col min="225" max="225" width="33" style="1" bestFit="1" customWidth="1"/>
    <col min="226" max="226" width="33" style="1" customWidth="1"/>
    <col min="227" max="227" width="19.21875" style="1" customWidth="1"/>
    <col min="228" max="254" width="13.77734375" style="1" customWidth="1"/>
    <col min="255" max="255" width="70.5546875" style="1" customWidth="1"/>
    <col min="256" max="479" width="11.5546875" style="1"/>
    <col min="480" max="480" width="5.44140625" style="1" bestFit="1" customWidth="1"/>
    <col min="481" max="481" width="33" style="1" bestFit="1" customWidth="1"/>
    <col min="482" max="482" width="33" style="1" customWidth="1"/>
    <col min="483" max="483" width="19.21875" style="1" customWidth="1"/>
    <col min="484" max="510" width="13.77734375" style="1" customWidth="1"/>
    <col min="511" max="511" width="70.5546875" style="1" customWidth="1"/>
    <col min="512" max="735" width="11.5546875" style="1"/>
    <col min="736" max="736" width="5.44140625" style="1" bestFit="1" customWidth="1"/>
    <col min="737" max="737" width="33" style="1" bestFit="1" customWidth="1"/>
    <col min="738" max="738" width="33" style="1" customWidth="1"/>
    <col min="739" max="739" width="19.21875" style="1" customWidth="1"/>
    <col min="740" max="766" width="13.77734375" style="1" customWidth="1"/>
    <col min="767" max="767" width="70.5546875" style="1" customWidth="1"/>
    <col min="768" max="991" width="11.5546875" style="1"/>
    <col min="992" max="992" width="5.44140625" style="1" bestFit="1" customWidth="1"/>
    <col min="993" max="993" width="33" style="1" bestFit="1" customWidth="1"/>
    <col min="994" max="994" width="33" style="1" customWidth="1"/>
    <col min="995" max="995" width="19.21875" style="1" customWidth="1"/>
    <col min="996" max="1022" width="13.77734375" style="1" customWidth="1"/>
    <col min="1023" max="1023" width="70.5546875" style="1" customWidth="1"/>
    <col min="1024" max="1247" width="11.5546875" style="1"/>
    <col min="1248" max="1248" width="5.44140625" style="1" bestFit="1" customWidth="1"/>
    <col min="1249" max="1249" width="33" style="1" bestFit="1" customWidth="1"/>
    <col min="1250" max="1250" width="33" style="1" customWidth="1"/>
    <col min="1251" max="1251" width="19.21875" style="1" customWidth="1"/>
    <col min="1252" max="1278" width="13.77734375" style="1" customWidth="1"/>
    <col min="1279" max="1279" width="70.5546875" style="1" customWidth="1"/>
    <col min="1280" max="1503" width="11.5546875" style="1"/>
    <col min="1504" max="1504" width="5.44140625" style="1" bestFit="1" customWidth="1"/>
    <col min="1505" max="1505" width="33" style="1" bestFit="1" customWidth="1"/>
    <col min="1506" max="1506" width="33" style="1" customWidth="1"/>
    <col min="1507" max="1507" width="19.21875" style="1" customWidth="1"/>
    <col min="1508" max="1534" width="13.77734375" style="1" customWidth="1"/>
    <col min="1535" max="1535" width="70.5546875" style="1" customWidth="1"/>
    <col min="1536" max="1759" width="11.5546875" style="1"/>
    <col min="1760" max="1760" width="5.44140625" style="1" bestFit="1" customWidth="1"/>
    <col min="1761" max="1761" width="33" style="1" bestFit="1" customWidth="1"/>
    <col min="1762" max="1762" width="33" style="1" customWidth="1"/>
    <col min="1763" max="1763" width="19.21875" style="1" customWidth="1"/>
    <col min="1764" max="1790" width="13.77734375" style="1" customWidth="1"/>
    <col min="1791" max="1791" width="70.5546875" style="1" customWidth="1"/>
    <col min="1792" max="2015" width="11.5546875" style="1"/>
    <col min="2016" max="2016" width="5.44140625" style="1" bestFit="1" customWidth="1"/>
    <col min="2017" max="2017" width="33" style="1" bestFit="1" customWidth="1"/>
    <col min="2018" max="2018" width="33" style="1" customWidth="1"/>
    <col min="2019" max="2019" width="19.21875" style="1" customWidth="1"/>
    <col min="2020" max="2046" width="13.77734375" style="1" customWidth="1"/>
    <col min="2047" max="2047" width="70.5546875" style="1" customWidth="1"/>
    <col min="2048" max="2271" width="11.5546875" style="1"/>
    <col min="2272" max="2272" width="5.44140625" style="1" bestFit="1" customWidth="1"/>
    <col min="2273" max="2273" width="33" style="1" bestFit="1" customWidth="1"/>
    <col min="2274" max="2274" width="33" style="1" customWidth="1"/>
    <col min="2275" max="2275" width="19.21875" style="1" customWidth="1"/>
    <col min="2276" max="2302" width="13.77734375" style="1" customWidth="1"/>
    <col min="2303" max="2303" width="70.5546875" style="1" customWidth="1"/>
    <col min="2304" max="2527" width="11.5546875" style="1"/>
    <col min="2528" max="2528" width="5.44140625" style="1" bestFit="1" customWidth="1"/>
    <col min="2529" max="2529" width="33" style="1" bestFit="1" customWidth="1"/>
    <col min="2530" max="2530" width="33" style="1" customWidth="1"/>
    <col min="2531" max="2531" width="19.21875" style="1" customWidth="1"/>
    <col min="2532" max="2558" width="13.77734375" style="1" customWidth="1"/>
    <col min="2559" max="2559" width="70.5546875" style="1" customWidth="1"/>
    <col min="2560" max="2783" width="11.5546875" style="1"/>
    <col min="2784" max="2784" width="5.44140625" style="1" bestFit="1" customWidth="1"/>
    <col min="2785" max="2785" width="33" style="1" bestFit="1" customWidth="1"/>
    <col min="2786" max="2786" width="33" style="1" customWidth="1"/>
    <col min="2787" max="2787" width="19.21875" style="1" customWidth="1"/>
    <col min="2788" max="2814" width="13.77734375" style="1" customWidth="1"/>
    <col min="2815" max="2815" width="70.5546875" style="1" customWidth="1"/>
    <col min="2816" max="3039" width="11.5546875" style="1"/>
    <col min="3040" max="3040" width="5.44140625" style="1" bestFit="1" customWidth="1"/>
    <col min="3041" max="3041" width="33" style="1" bestFit="1" customWidth="1"/>
    <col min="3042" max="3042" width="33" style="1" customWidth="1"/>
    <col min="3043" max="3043" width="19.21875" style="1" customWidth="1"/>
    <col min="3044" max="3070" width="13.77734375" style="1" customWidth="1"/>
    <col min="3071" max="3071" width="70.5546875" style="1" customWidth="1"/>
    <col min="3072" max="3295" width="11.5546875" style="1"/>
    <col min="3296" max="3296" width="5.44140625" style="1" bestFit="1" customWidth="1"/>
    <col min="3297" max="3297" width="33" style="1" bestFit="1" customWidth="1"/>
    <col min="3298" max="3298" width="33" style="1" customWidth="1"/>
    <col min="3299" max="3299" width="19.21875" style="1" customWidth="1"/>
    <col min="3300" max="3326" width="13.77734375" style="1" customWidth="1"/>
    <col min="3327" max="3327" width="70.5546875" style="1" customWidth="1"/>
    <col min="3328" max="3551" width="11.5546875" style="1"/>
    <col min="3552" max="3552" width="5.44140625" style="1" bestFit="1" customWidth="1"/>
    <col min="3553" max="3553" width="33" style="1" bestFit="1" customWidth="1"/>
    <col min="3554" max="3554" width="33" style="1" customWidth="1"/>
    <col min="3555" max="3555" width="19.21875" style="1" customWidth="1"/>
    <col min="3556" max="3582" width="13.77734375" style="1" customWidth="1"/>
    <col min="3583" max="3583" width="70.5546875" style="1" customWidth="1"/>
    <col min="3584" max="3807" width="11.5546875" style="1"/>
    <col min="3808" max="3808" width="5.44140625" style="1" bestFit="1" customWidth="1"/>
    <col min="3809" max="3809" width="33" style="1" bestFit="1" customWidth="1"/>
    <col min="3810" max="3810" width="33" style="1" customWidth="1"/>
    <col min="3811" max="3811" width="19.21875" style="1" customWidth="1"/>
    <col min="3812" max="3838" width="13.77734375" style="1" customWidth="1"/>
    <col min="3839" max="3839" width="70.5546875" style="1" customWidth="1"/>
    <col min="3840" max="4063" width="11.5546875" style="1"/>
    <col min="4064" max="4064" width="5.44140625" style="1" bestFit="1" customWidth="1"/>
    <col min="4065" max="4065" width="33" style="1" bestFit="1" customWidth="1"/>
    <col min="4066" max="4066" width="33" style="1" customWidth="1"/>
    <col min="4067" max="4067" width="19.21875" style="1" customWidth="1"/>
    <col min="4068" max="4094" width="13.77734375" style="1" customWidth="1"/>
    <col min="4095" max="4095" width="70.5546875" style="1" customWidth="1"/>
    <col min="4096" max="4319" width="11.5546875" style="1"/>
    <col min="4320" max="4320" width="5.44140625" style="1" bestFit="1" customWidth="1"/>
    <col min="4321" max="4321" width="33" style="1" bestFit="1" customWidth="1"/>
    <col min="4322" max="4322" width="33" style="1" customWidth="1"/>
    <col min="4323" max="4323" width="19.21875" style="1" customWidth="1"/>
    <col min="4324" max="4350" width="13.77734375" style="1" customWidth="1"/>
    <col min="4351" max="4351" width="70.5546875" style="1" customWidth="1"/>
    <col min="4352" max="4575" width="11.5546875" style="1"/>
    <col min="4576" max="4576" width="5.44140625" style="1" bestFit="1" customWidth="1"/>
    <col min="4577" max="4577" width="33" style="1" bestFit="1" customWidth="1"/>
    <col min="4578" max="4578" width="33" style="1" customWidth="1"/>
    <col min="4579" max="4579" width="19.21875" style="1" customWidth="1"/>
    <col min="4580" max="4606" width="13.77734375" style="1" customWidth="1"/>
    <col min="4607" max="4607" width="70.5546875" style="1" customWidth="1"/>
    <col min="4608" max="4831" width="11.5546875" style="1"/>
    <col min="4832" max="4832" width="5.44140625" style="1" bestFit="1" customWidth="1"/>
    <col min="4833" max="4833" width="33" style="1" bestFit="1" customWidth="1"/>
    <col min="4834" max="4834" width="33" style="1" customWidth="1"/>
    <col min="4835" max="4835" width="19.21875" style="1" customWidth="1"/>
    <col min="4836" max="4862" width="13.77734375" style="1" customWidth="1"/>
    <col min="4863" max="4863" width="70.5546875" style="1" customWidth="1"/>
    <col min="4864" max="5087" width="11.5546875" style="1"/>
    <col min="5088" max="5088" width="5.44140625" style="1" bestFit="1" customWidth="1"/>
    <col min="5089" max="5089" width="33" style="1" bestFit="1" customWidth="1"/>
    <col min="5090" max="5090" width="33" style="1" customWidth="1"/>
    <col min="5091" max="5091" width="19.21875" style="1" customWidth="1"/>
    <col min="5092" max="5118" width="13.77734375" style="1" customWidth="1"/>
    <col min="5119" max="5119" width="70.5546875" style="1" customWidth="1"/>
    <col min="5120" max="5343" width="11.5546875" style="1"/>
    <col min="5344" max="5344" width="5.44140625" style="1" bestFit="1" customWidth="1"/>
    <col min="5345" max="5345" width="33" style="1" bestFit="1" customWidth="1"/>
    <col min="5346" max="5346" width="33" style="1" customWidth="1"/>
    <col min="5347" max="5347" width="19.21875" style="1" customWidth="1"/>
    <col min="5348" max="5374" width="13.77734375" style="1" customWidth="1"/>
    <col min="5375" max="5375" width="70.5546875" style="1" customWidth="1"/>
    <col min="5376" max="5599" width="11.5546875" style="1"/>
    <col min="5600" max="5600" width="5.44140625" style="1" bestFit="1" customWidth="1"/>
    <col min="5601" max="5601" width="33" style="1" bestFit="1" customWidth="1"/>
    <col min="5602" max="5602" width="33" style="1" customWidth="1"/>
    <col min="5603" max="5603" width="19.21875" style="1" customWidth="1"/>
    <col min="5604" max="5630" width="13.77734375" style="1" customWidth="1"/>
    <col min="5631" max="5631" width="70.5546875" style="1" customWidth="1"/>
    <col min="5632" max="5855" width="11.5546875" style="1"/>
    <col min="5856" max="5856" width="5.44140625" style="1" bestFit="1" customWidth="1"/>
    <col min="5857" max="5857" width="33" style="1" bestFit="1" customWidth="1"/>
    <col min="5858" max="5858" width="33" style="1" customWidth="1"/>
    <col min="5859" max="5859" width="19.21875" style="1" customWidth="1"/>
    <col min="5860" max="5886" width="13.77734375" style="1" customWidth="1"/>
    <col min="5887" max="5887" width="70.5546875" style="1" customWidth="1"/>
    <col min="5888" max="6111" width="11.5546875" style="1"/>
    <col min="6112" max="6112" width="5.44140625" style="1" bestFit="1" customWidth="1"/>
    <col min="6113" max="6113" width="33" style="1" bestFit="1" customWidth="1"/>
    <col min="6114" max="6114" width="33" style="1" customWidth="1"/>
    <col min="6115" max="6115" width="19.21875" style="1" customWidth="1"/>
    <col min="6116" max="6142" width="13.77734375" style="1" customWidth="1"/>
    <col min="6143" max="6143" width="70.5546875" style="1" customWidth="1"/>
    <col min="6144" max="6367" width="11.5546875" style="1"/>
    <col min="6368" max="6368" width="5.44140625" style="1" bestFit="1" customWidth="1"/>
    <col min="6369" max="6369" width="33" style="1" bestFit="1" customWidth="1"/>
    <col min="6370" max="6370" width="33" style="1" customWidth="1"/>
    <col min="6371" max="6371" width="19.21875" style="1" customWidth="1"/>
    <col min="6372" max="6398" width="13.77734375" style="1" customWidth="1"/>
    <col min="6399" max="6399" width="70.5546875" style="1" customWidth="1"/>
    <col min="6400" max="6623" width="11.5546875" style="1"/>
    <col min="6624" max="6624" width="5.44140625" style="1" bestFit="1" customWidth="1"/>
    <col min="6625" max="6625" width="33" style="1" bestFit="1" customWidth="1"/>
    <col min="6626" max="6626" width="33" style="1" customWidth="1"/>
    <col min="6627" max="6627" width="19.21875" style="1" customWidth="1"/>
    <col min="6628" max="6654" width="13.77734375" style="1" customWidth="1"/>
    <col min="6655" max="6655" width="70.5546875" style="1" customWidth="1"/>
    <col min="6656" max="6879" width="11.5546875" style="1"/>
    <col min="6880" max="6880" width="5.44140625" style="1" bestFit="1" customWidth="1"/>
    <col min="6881" max="6881" width="33" style="1" bestFit="1" customWidth="1"/>
    <col min="6882" max="6882" width="33" style="1" customWidth="1"/>
    <col min="6883" max="6883" width="19.21875" style="1" customWidth="1"/>
    <col min="6884" max="6910" width="13.77734375" style="1" customWidth="1"/>
    <col min="6911" max="6911" width="70.5546875" style="1" customWidth="1"/>
    <col min="6912" max="7135" width="11.5546875" style="1"/>
    <col min="7136" max="7136" width="5.44140625" style="1" bestFit="1" customWidth="1"/>
    <col min="7137" max="7137" width="33" style="1" bestFit="1" customWidth="1"/>
    <col min="7138" max="7138" width="33" style="1" customWidth="1"/>
    <col min="7139" max="7139" width="19.21875" style="1" customWidth="1"/>
    <col min="7140" max="7166" width="13.77734375" style="1" customWidth="1"/>
    <col min="7167" max="7167" width="70.5546875" style="1" customWidth="1"/>
    <col min="7168" max="7391" width="11.5546875" style="1"/>
    <col min="7392" max="7392" width="5.44140625" style="1" bestFit="1" customWidth="1"/>
    <col min="7393" max="7393" width="33" style="1" bestFit="1" customWidth="1"/>
    <col min="7394" max="7394" width="33" style="1" customWidth="1"/>
    <col min="7395" max="7395" width="19.21875" style="1" customWidth="1"/>
    <col min="7396" max="7422" width="13.77734375" style="1" customWidth="1"/>
    <col min="7423" max="7423" width="70.5546875" style="1" customWidth="1"/>
    <col min="7424" max="7647" width="11.5546875" style="1"/>
    <col min="7648" max="7648" width="5.44140625" style="1" bestFit="1" customWidth="1"/>
    <col min="7649" max="7649" width="33" style="1" bestFit="1" customWidth="1"/>
    <col min="7650" max="7650" width="33" style="1" customWidth="1"/>
    <col min="7651" max="7651" width="19.21875" style="1" customWidth="1"/>
    <col min="7652" max="7678" width="13.77734375" style="1" customWidth="1"/>
    <col min="7679" max="7679" width="70.5546875" style="1" customWidth="1"/>
    <col min="7680" max="7903" width="11.5546875" style="1"/>
    <col min="7904" max="7904" width="5.44140625" style="1" bestFit="1" customWidth="1"/>
    <col min="7905" max="7905" width="33" style="1" bestFit="1" customWidth="1"/>
    <col min="7906" max="7906" width="33" style="1" customWidth="1"/>
    <col min="7907" max="7907" width="19.21875" style="1" customWidth="1"/>
    <col min="7908" max="7934" width="13.77734375" style="1" customWidth="1"/>
    <col min="7935" max="7935" width="70.5546875" style="1" customWidth="1"/>
    <col min="7936" max="8159" width="11.5546875" style="1"/>
    <col min="8160" max="8160" width="5.44140625" style="1" bestFit="1" customWidth="1"/>
    <col min="8161" max="8161" width="33" style="1" bestFit="1" customWidth="1"/>
    <col min="8162" max="8162" width="33" style="1" customWidth="1"/>
    <col min="8163" max="8163" width="19.21875" style="1" customWidth="1"/>
    <col min="8164" max="8190" width="13.77734375" style="1" customWidth="1"/>
    <col min="8191" max="8191" width="70.5546875" style="1" customWidth="1"/>
    <col min="8192" max="8415" width="11.5546875" style="1"/>
    <col min="8416" max="8416" width="5.44140625" style="1" bestFit="1" customWidth="1"/>
    <col min="8417" max="8417" width="33" style="1" bestFit="1" customWidth="1"/>
    <col min="8418" max="8418" width="33" style="1" customWidth="1"/>
    <col min="8419" max="8419" width="19.21875" style="1" customWidth="1"/>
    <col min="8420" max="8446" width="13.77734375" style="1" customWidth="1"/>
    <col min="8447" max="8447" width="70.5546875" style="1" customWidth="1"/>
    <col min="8448" max="8671" width="11.5546875" style="1"/>
    <col min="8672" max="8672" width="5.44140625" style="1" bestFit="1" customWidth="1"/>
    <col min="8673" max="8673" width="33" style="1" bestFit="1" customWidth="1"/>
    <col min="8674" max="8674" width="33" style="1" customWidth="1"/>
    <col min="8675" max="8675" width="19.21875" style="1" customWidth="1"/>
    <col min="8676" max="8702" width="13.77734375" style="1" customWidth="1"/>
    <col min="8703" max="8703" width="70.5546875" style="1" customWidth="1"/>
    <col min="8704" max="8927" width="11.5546875" style="1"/>
    <col min="8928" max="8928" width="5.44140625" style="1" bestFit="1" customWidth="1"/>
    <col min="8929" max="8929" width="33" style="1" bestFit="1" customWidth="1"/>
    <col min="8930" max="8930" width="33" style="1" customWidth="1"/>
    <col min="8931" max="8931" width="19.21875" style="1" customWidth="1"/>
    <col min="8932" max="8958" width="13.77734375" style="1" customWidth="1"/>
    <col min="8959" max="8959" width="70.5546875" style="1" customWidth="1"/>
    <col min="8960" max="9183" width="11.5546875" style="1"/>
    <col min="9184" max="9184" width="5.44140625" style="1" bestFit="1" customWidth="1"/>
    <col min="9185" max="9185" width="33" style="1" bestFit="1" customWidth="1"/>
    <col min="9186" max="9186" width="33" style="1" customWidth="1"/>
    <col min="9187" max="9187" width="19.21875" style="1" customWidth="1"/>
    <col min="9188" max="9214" width="13.77734375" style="1" customWidth="1"/>
    <col min="9215" max="9215" width="70.5546875" style="1" customWidth="1"/>
    <col min="9216" max="9439" width="11.5546875" style="1"/>
    <col min="9440" max="9440" width="5.44140625" style="1" bestFit="1" customWidth="1"/>
    <col min="9441" max="9441" width="33" style="1" bestFit="1" customWidth="1"/>
    <col min="9442" max="9442" width="33" style="1" customWidth="1"/>
    <col min="9443" max="9443" width="19.21875" style="1" customWidth="1"/>
    <col min="9444" max="9470" width="13.77734375" style="1" customWidth="1"/>
    <col min="9471" max="9471" width="70.5546875" style="1" customWidth="1"/>
    <col min="9472" max="9695" width="11.5546875" style="1"/>
    <col min="9696" max="9696" width="5.44140625" style="1" bestFit="1" customWidth="1"/>
    <col min="9697" max="9697" width="33" style="1" bestFit="1" customWidth="1"/>
    <col min="9698" max="9698" width="33" style="1" customWidth="1"/>
    <col min="9699" max="9699" width="19.21875" style="1" customWidth="1"/>
    <col min="9700" max="9726" width="13.77734375" style="1" customWidth="1"/>
    <col min="9727" max="9727" width="70.5546875" style="1" customWidth="1"/>
    <col min="9728" max="9951" width="11.5546875" style="1"/>
    <col min="9952" max="9952" width="5.44140625" style="1" bestFit="1" customWidth="1"/>
    <col min="9953" max="9953" width="33" style="1" bestFit="1" customWidth="1"/>
    <col min="9954" max="9954" width="33" style="1" customWidth="1"/>
    <col min="9955" max="9955" width="19.21875" style="1" customWidth="1"/>
    <col min="9956" max="9982" width="13.77734375" style="1" customWidth="1"/>
    <col min="9983" max="9983" width="70.5546875" style="1" customWidth="1"/>
    <col min="9984" max="10207" width="11.5546875" style="1"/>
    <col min="10208" max="10208" width="5.44140625" style="1" bestFit="1" customWidth="1"/>
    <col min="10209" max="10209" width="33" style="1" bestFit="1" customWidth="1"/>
    <col min="10210" max="10210" width="33" style="1" customWidth="1"/>
    <col min="10211" max="10211" width="19.21875" style="1" customWidth="1"/>
    <col min="10212" max="10238" width="13.77734375" style="1" customWidth="1"/>
    <col min="10239" max="10239" width="70.5546875" style="1" customWidth="1"/>
    <col min="10240" max="10463" width="11.5546875" style="1"/>
    <col min="10464" max="10464" width="5.44140625" style="1" bestFit="1" customWidth="1"/>
    <col min="10465" max="10465" width="33" style="1" bestFit="1" customWidth="1"/>
    <col min="10466" max="10466" width="33" style="1" customWidth="1"/>
    <col min="10467" max="10467" width="19.21875" style="1" customWidth="1"/>
    <col min="10468" max="10494" width="13.77734375" style="1" customWidth="1"/>
    <col min="10495" max="10495" width="70.5546875" style="1" customWidth="1"/>
    <col min="10496" max="10719" width="11.5546875" style="1"/>
    <col min="10720" max="10720" width="5.44140625" style="1" bestFit="1" customWidth="1"/>
    <col min="10721" max="10721" width="33" style="1" bestFit="1" customWidth="1"/>
    <col min="10722" max="10722" width="33" style="1" customWidth="1"/>
    <col min="10723" max="10723" width="19.21875" style="1" customWidth="1"/>
    <col min="10724" max="10750" width="13.77734375" style="1" customWidth="1"/>
    <col min="10751" max="10751" width="70.5546875" style="1" customWidth="1"/>
    <col min="10752" max="10975" width="11.5546875" style="1"/>
    <col min="10976" max="10976" width="5.44140625" style="1" bestFit="1" customWidth="1"/>
    <col min="10977" max="10977" width="33" style="1" bestFit="1" customWidth="1"/>
    <col min="10978" max="10978" width="33" style="1" customWidth="1"/>
    <col min="10979" max="10979" width="19.21875" style="1" customWidth="1"/>
    <col min="10980" max="11006" width="13.77734375" style="1" customWidth="1"/>
    <col min="11007" max="11007" width="70.5546875" style="1" customWidth="1"/>
    <col min="11008" max="11231" width="11.5546875" style="1"/>
    <col min="11232" max="11232" width="5.44140625" style="1" bestFit="1" customWidth="1"/>
    <col min="11233" max="11233" width="33" style="1" bestFit="1" customWidth="1"/>
    <col min="11234" max="11234" width="33" style="1" customWidth="1"/>
    <col min="11235" max="11235" width="19.21875" style="1" customWidth="1"/>
    <col min="11236" max="11262" width="13.77734375" style="1" customWidth="1"/>
    <col min="11263" max="11263" width="70.5546875" style="1" customWidth="1"/>
    <col min="11264" max="11487" width="11.5546875" style="1"/>
    <col min="11488" max="11488" width="5.44140625" style="1" bestFit="1" customWidth="1"/>
    <col min="11489" max="11489" width="33" style="1" bestFit="1" customWidth="1"/>
    <col min="11490" max="11490" width="33" style="1" customWidth="1"/>
    <col min="11491" max="11491" width="19.21875" style="1" customWidth="1"/>
    <col min="11492" max="11518" width="13.77734375" style="1" customWidth="1"/>
    <col min="11519" max="11519" width="70.5546875" style="1" customWidth="1"/>
    <col min="11520" max="11743" width="11.5546875" style="1"/>
    <col min="11744" max="11744" width="5.44140625" style="1" bestFit="1" customWidth="1"/>
    <col min="11745" max="11745" width="33" style="1" bestFit="1" customWidth="1"/>
    <col min="11746" max="11746" width="33" style="1" customWidth="1"/>
    <col min="11747" max="11747" width="19.21875" style="1" customWidth="1"/>
    <col min="11748" max="11774" width="13.77734375" style="1" customWidth="1"/>
    <col min="11775" max="11775" width="70.5546875" style="1" customWidth="1"/>
    <col min="11776" max="11999" width="11.5546875" style="1"/>
    <col min="12000" max="12000" width="5.44140625" style="1" bestFit="1" customWidth="1"/>
    <col min="12001" max="12001" width="33" style="1" bestFit="1" customWidth="1"/>
    <col min="12002" max="12002" width="33" style="1" customWidth="1"/>
    <col min="12003" max="12003" width="19.21875" style="1" customWidth="1"/>
    <col min="12004" max="12030" width="13.77734375" style="1" customWidth="1"/>
    <col min="12031" max="12031" width="70.5546875" style="1" customWidth="1"/>
    <col min="12032" max="12255" width="11.5546875" style="1"/>
    <col min="12256" max="12256" width="5.44140625" style="1" bestFit="1" customWidth="1"/>
    <col min="12257" max="12257" width="33" style="1" bestFit="1" customWidth="1"/>
    <col min="12258" max="12258" width="33" style="1" customWidth="1"/>
    <col min="12259" max="12259" width="19.21875" style="1" customWidth="1"/>
    <col min="12260" max="12286" width="13.77734375" style="1" customWidth="1"/>
    <col min="12287" max="12287" width="70.5546875" style="1" customWidth="1"/>
    <col min="12288" max="12511" width="11.5546875" style="1"/>
    <col min="12512" max="12512" width="5.44140625" style="1" bestFit="1" customWidth="1"/>
    <col min="12513" max="12513" width="33" style="1" bestFit="1" customWidth="1"/>
    <col min="12514" max="12514" width="33" style="1" customWidth="1"/>
    <col min="12515" max="12515" width="19.21875" style="1" customWidth="1"/>
    <col min="12516" max="12542" width="13.77734375" style="1" customWidth="1"/>
    <col min="12543" max="12543" width="70.5546875" style="1" customWidth="1"/>
    <col min="12544" max="12767" width="11.5546875" style="1"/>
    <col min="12768" max="12768" width="5.44140625" style="1" bestFit="1" customWidth="1"/>
    <col min="12769" max="12769" width="33" style="1" bestFit="1" customWidth="1"/>
    <col min="12770" max="12770" width="33" style="1" customWidth="1"/>
    <col min="12771" max="12771" width="19.21875" style="1" customWidth="1"/>
    <col min="12772" max="12798" width="13.77734375" style="1" customWidth="1"/>
    <col min="12799" max="12799" width="70.5546875" style="1" customWidth="1"/>
    <col min="12800" max="13023" width="11.5546875" style="1"/>
    <col min="13024" max="13024" width="5.44140625" style="1" bestFit="1" customWidth="1"/>
    <col min="13025" max="13025" width="33" style="1" bestFit="1" customWidth="1"/>
    <col min="13026" max="13026" width="33" style="1" customWidth="1"/>
    <col min="13027" max="13027" width="19.21875" style="1" customWidth="1"/>
    <col min="13028" max="13054" width="13.77734375" style="1" customWidth="1"/>
    <col min="13055" max="13055" width="70.5546875" style="1" customWidth="1"/>
    <col min="13056" max="13279" width="11.5546875" style="1"/>
    <col min="13280" max="13280" width="5.44140625" style="1" bestFit="1" customWidth="1"/>
    <col min="13281" max="13281" width="33" style="1" bestFit="1" customWidth="1"/>
    <col min="13282" max="13282" width="33" style="1" customWidth="1"/>
    <col min="13283" max="13283" width="19.21875" style="1" customWidth="1"/>
    <col min="13284" max="13310" width="13.77734375" style="1" customWidth="1"/>
    <col min="13311" max="13311" width="70.5546875" style="1" customWidth="1"/>
    <col min="13312" max="13535" width="11.5546875" style="1"/>
    <col min="13536" max="13536" width="5.44140625" style="1" bestFit="1" customWidth="1"/>
    <col min="13537" max="13537" width="33" style="1" bestFit="1" customWidth="1"/>
    <col min="13538" max="13538" width="33" style="1" customWidth="1"/>
    <col min="13539" max="13539" width="19.21875" style="1" customWidth="1"/>
    <col min="13540" max="13566" width="13.77734375" style="1" customWidth="1"/>
    <col min="13567" max="13567" width="70.5546875" style="1" customWidth="1"/>
    <col min="13568" max="13791" width="11.5546875" style="1"/>
    <col min="13792" max="13792" width="5.44140625" style="1" bestFit="1" customWidth="1"/>
    <col min="13793" max="13793" width="33" style="1" bestFit="1" customWidth="1"/>
    <col min="13794" max="13794" width="33" style="1" customWidth="1"/>
    <col min="13795" max="13795" width="19.21875" style="1" customWidth="1"/>
    <col min="13796" max="13822" width="13.77734375" style="1" customWidth="1"/>
    <col min="13823" max="13823" width="70.5546875" style="1" customWidth="1"/>
    <col min="13824" max="14047" width="11.5546875" style="1"/>
    <col min="14048" max="14048" width="5.44140625" style="1" bestFit="1" customWidth="1"/>
    <col min="14049" max="14049" width="33" style="1" bestFit="1" customWidth="1"/>
    <col min="14050" max="14050" width="33" style="1" customWidth="1"/>
    <col min="14051" max="14051" width="19.21875" style="1" customWidth="1"/>
    <col min="14052" max="14078" width="13.77734375" style="1" customWidth="1"/>
    <col min="14079" max="14079" width="70.5546875" style="1" customWidth="1"/>
    <col min="14080" max="14303" width="11.5546875" style="1"/>
    <col min="14304" max="14304" width="5.44140625" style="1" bestFit="1" customWidth="1"/>
    <col min="14305" max="14305" width="33" style="1" bestFit="1" customWidth="1"/>
    <col min="14306" max="14306" width="33" style="1" customWidth="1"/>
    <col min="14307" max="14307" width="19.21875" style="1" customWidth="1"/>
    <col min="14308" max="14334" width="13.77734375" style="1" customWidth="1"/>
    <col min="14335" max="14335" width="70.5546875" style="1" customWidth="1"/>
    <col min="14336" max="14559" width="11.5546875" style="1"/>
    <col min="14560" max="14560" width="5.44140625" style="1" bestFit="1" customWidth="1"/>
    <col min="14561" max="14561" width="33" style="1" bestFit="1" customWidth="1"/>
    <col min="14562" max="14562" width="33" style="1" customWidth="1"/>
    <col min="14563" max="14563" width="19.21875" style="1" customWidth="1"/>
    <col min="14564" max="14590" width="13.77734375" style="1" customWidth="1"/>
    <col min="14591" max="14591" width="70.5546875" style="1" customWidth="1"/>
    <col min="14592" max="14815" width="11.5546875" style="1"/>
    <col min="14816" max="14816" width="5.44140625" style="1" bestFit="1" customWidth="1"/>
    <col min="14817" max="14817" width="33" style="1" bestFit="1" customWidth="1"/>
    <col min="14818" max="14818" width="33" style="1" customWidth="1"/>
    <col min="14819" max="14819" width="19.21875" style="1" customWidth="1"/>
    <col min="14820" max="14846" width="13.77734375" style="1" customWidth="1"/>
    <col min="14847" max="14847" width="70.5546875" style="1" customWidth="1"/>
    <col min="14848" max="15071" width="11.5546875" style="1"/>
    <col min="15072" max="15072" width="5.44140625" style="1" bestFit="1" customWidth="1"/>
    <col min="15073" max="15073" width="33" style="1" bestFit="1" customWidth="1"/>
    <col min="15074" max="15074" width="33" style="1" customWidth="1"/>
    <col min="15075" max="15075" width="19.21875" style="1" customWidth="1"/>
    <col min="15076" max="15102" width="13.77734375" style="1" customWidth="1"/>
    <col min="15103" max="15103" width="70.5546875" style="1" customWidth="1"/>
    <col min="15104" max="15327" width="11.5546875" style="1"/>
    <col min="15328" max="15328" width="5.44140625" style="1" bestFit="1" customWidth="1"/>
    <col min="15329" max="15329" width="33" style="1" bestFit="1" customWidth="1"/>
    <col min="15330" max="15330" width="33" style="1" customWidth="1"/>
    <col min="15331" max="15331" width="19.21875" style="1" customWidth="1"/>
    <col min="15332" max="15358" width="13.77734375" style="1" customWidth="1"/>
    <col min="15359" max="15359" width="70.5546875" style="1" customWidth="1"/>
    <col min="15360" max="15583" width="11.5546875" style="1"/>
    <col min="15584" max="15584" width="5.44140625" style="1" bestFit="1" customWidth="1"/>
    <col min="15585" max="15585" width="33" style="1" bestFit="1" customWidth="1"/>
    <col min="15586" max="15586" width="33" style="1" customWidth="1"/>
    <col min="15587" max="15587" width="19.21875" style="1" customWidth="1"/>
    <col min="15588" max="15614" width="13.77734375" style="1" customWidth="1"/>
    <col min="15615" max="15615" width="70.5546875" style="1" customWidth="1"/>
    <col min="15616" max="15839" width="11.5546875" style="1"/>
    <col min="15840" max="15840" width="5.44140625" style="1" bestFit="1" customWidth="1"/>
    <col min="15841" max="15841" width="33" style="1" bestFit="1" customWidth="1"/>
    <col min="15842" max="15842" width="33" style="1" customWidth="1"/>
    <col min="15843" max="15843" width="19.21875" style="1" customWidth="1"/>
    <col min="15844" max="15870" width="13.77734375" style="1" customWidth="1"/>
    <col min="15871" max="15871" width="70.5546875" style="1" customWidth="1"/>
    <col min="15872" max="16095" width="11.5546875" style="1"/>
    <col min="16096" max="16096" width="5.44140625" style="1" bestFit="1" customWidth="1"/>
    <col min="16097" max="16097" width="33" style="1" bestFit="1" customWidth="1"/>
    <col min="16098" max="16098" width="33" style="1" customWidth="1"/>
    <col min="16099" max="16099" width="19.21875" style="1" customWidth="1"/>
    <col min="16100" max="16126" width="13.77734375" style="1" customWidth="1"/>
    <col min="16127" max="16127" width="70.5546875" style="1" customWidth="1"/>
    <col min="16128" max="16384" width="11.5546875" style="1"/>
  </cols>
  <sheetData>
    <row r="1" spans="2:15" ht="29.25" x14ac:dyDescent="0.35">
      <c r="B1" s="61" t="s">
        <v>310</v>
      </c>
    </row>
    <row r="2" spans="2:15" ht="23.25" customHeight="1" x14ac:dyDescent="0.3">
      <c r="B2" s="62" t="s">
        <v>34</v>
      </c>
    </row>
    <row r="3" spans="2:15" ht="38.65" hidden="1" customHeight="1" x14ac:dyDescent="0.3">
      <c r="B3" s="60" t="s">
        <v>90</v>
      </c>
    </row>
    <row r="4" spans="2:15" s="4" customFormat="1" ht="9.6" customHeight="1" x14ac:dyDescent="0.4">
      <c r="B4" s="7"/>
      <c r="C4"/>
      <c r="D4"/>
    </row>
    <row r="5" spans="2:15" ht="25.9" customHeight="1" x14ac:dyDescent="0.3">
      <c r="B5" s="286" t="s">
        <v>13</v>
      </c>
      <c r="C5" s="286"/>
      <c r="D5" s="286"/>
      <c r="E5" s="286"/>
      <c r="F5" s="286"/>
      <c r="G5" s="286"/>
      <c r="H5" s="286"/>
      <c r="I5" s="286"/>
      <c r="J5" s="286"/>
      <c r="K5" s="8"/>
      <c r="L5" s="8"/>
      <c r="M5" s="2"/>
      <c r="N5" s="2"/>
      <c r="O5" s="2"/>
    </row>
    <row r="6" spans="2:15" s="2" customFormat="1" ht="8.4499999999999993" customHeight="1" x14ac:dyDescent="0.3">
      <c r="B6" s="9"/>
      <c r="C6" s="9"/>
      <c r="D6" s="9"/>
    </row>
    <row r="7" spans="2:15" s="2" customFormat="1" ht="8.4499999999999993" customHeight="1" x14ac:dyDescent="0.3">
      <c r="B7" s="9"/>
      <c r="C7" s="9"/>
      <c r="D7" s="9"/>
    </row>
    <row r="8" spans="2:15" s="2" customFormat="1" ht="33.75" customHeight="1" x14ac:dyDescent="0.3">
      <c r="B8" s="9"/>
      <c r="C8" s="9"/>
      <c r="D8" s="9"/>
      <c r="F8" s="265"/>
      <c r="G8" s="320" t="s">
        <v>309</v>
      </c>
      <c r="H8" s="321"/>
      <c r="I8" s="287"/>
      <c r="J8" s="288"/>
    </row>
    <row r="9" spans="2:15" ht="33.75" customHeight="1" x14ac:dyDescent="0.3">
      <c r="B9" s="10"/>
      <c r="C9" s="10"/>
      <c r="F9" s="266"/>
      <c r="G9" s="322" t="s">
        <v>311</v>
      </c>
      <c r="H9" s="323"/>
      <c r="I9" s="287"/>
      <c r="J9" s="288"/>
    </row>
    <row r="10" spans="2:15" ht="33.75" customHeight="1" x14ac:dyDescent="0.3">
      <c r="B10" s="10"/>
      <c r="C10" s="10"/>
      <c r="F10" s="322" t="s">
        <v>312</v>
      </c>
      <c r="G10" s="322"/>
      <c r="H10" s="323"/>
      <c r="I10" s="287"/>
      <c r="J10" s="288"/>
    </row>
    <row r="11" spans="2:15" s="259" customFormat="1" ht="20.25" customHeight="1" x14ac:dyDescent="0.3">
      <c r="B11" s="260"/>
      <c r="C11" s="260"/>
      <c r="D11" s="261"/>
      <c r="G11" s="262"/>
      <c r="H11" s="263"/>
      <c r="I11" s="264"/>
      <c r="J11" s="264"/>
    </row>
    <row r="12" spans="2:15" s="8" customFormat="1" ht="26.25" customHeight="1" x14ac:dyDescent="0.3">
      <c r="B12" s="270" t="s">
        <v>223</v>
      </c>
      <c r="C12" s="270"/>
      <c r="D12" s="270"/>
      <c r="E12" s="270"/>
      <c r="F12" s="270"/>
      <c r="G12" s="270"/>
      <c r="H12" s="270"/>
      <c r="I12" s="270"/>
      <c r="J12" s="270"/>
      <c r="K12" s="19"/>
      <c r="L12" s="19"/>
    </row>
    <row r="13" spans="2:15" s="8" customFormat="1" ht="12.6" customHeight="1" x14ac:dyDescent="0.3">
      <c r="B13" s="17"/>
      <c r="C13" s="10"/>
      <c r="D13" s="18"/>
      <c r="E13" s="19"/>
      <c r="F13" s="19"/>
      <c r="G13" s="19"/>
      <c r="H13" s="19"/>
      <c r="I13" s="19"/>
      <c r="J13" s="19"/>
      <c r="K13" s="19"/>
      <c r="L13" s="19"/>
    </row>
    <row r="14" spans="2:15" s="8" customFormat="1" ht="39" customHeight="1" x14ac:dyDescent="0.3">
      <c r="B14" s="289" t="s">
        <v>217</v>
      </c>
      <c r="C14" s="291" t="s">
        <v>218</v>
      </c>
      <c r="D14" s="291"/>
      <c r="E14" s="32" t="s">
        <v>219</v>
      </c>
      <c r="F14" s="32" t="s">
        <v>220</v>
      </c>
      <c r="G14" s="33" t="s">
        <v>221</v>
      </c>
      <c r="H14" s="33" t="s">
        <v>80</v>
      </c>
      <c r="I14" s="33" t="s">
        <v>81</v>
      </c>
      <c r="J14" s="293" t="s">
        <v>222</v>
      </c>
      <c r="K14" s="34"/>
      <c r="L14" s="19"/>
    </row>
    <row r="15" spans="2:15" s="37" customFormat="1" ht="13.15" customHeight="1" x14ac:dyDescent="0.3">
      <c r="B15" s="290"/>
      <c r="C15" s="292"/>
      <c r="D15" s="292"/>
      <c r="E15" s="35">
        <f>'Factory Input Fields'!$E$66</f>
        <v>0</v>
      </c>
      <c r="F15" s="35">
        <f>'Factory Input Fields'!$E$66</f>
        <v>0</v>
      </c>
      <c r="G15" s="35" t="s">
        <v>82</v>
      </c>
      <c r="H15" s="251"/>
      <c r="I15" s="251"/>
      <c r="J15" s="294"/>
      <c r="K15" s="34"/>
      <c r="L15" s="19"/>
    </row>
    <row r="16" spans="2:15" ht="60" customHeight="1" x14ac:dyDescent="0.3">
      <c r="B16" s="51">
        <f>'Factory Input Fields'!$B$67</f>
        <v>1810350</v>
      </c>
      <c r="C16" s="271" t="s">
        <v>162</v>
      </c>
      <c r="D16" s="271"/>
      <c r="E16" s="162">
        <f>'Factory Input Fields'!E67</f>
        <v>1.4073909025671577E-2</v>
      </c>
      <c r="F16" s="162">
        <f>'Factory Input Fields'!F67</f>
        <v>0</v>
      </c>
      <c r="G16" s="162">
        <f>'Factory Input Fields'!G67</f>
        <v>0</v>
      </c>
      <c r="H16" s="163">
        <f>'Factory Input Fields'!$H$67</f>
        <v>0</v>
      </c>
      <c r="I16" s="164">
        <f>SUM(G16:H16)</f>
        <v>0</v>
      </c>
      <c r="J16" s="22"/>
      <c r="K16" s="38"/>
    </row>
    <row r="17" spans="2:11" ht="61.9" customHeight="1" x14ac:dyDescent="0.3">
      <c r="B17" s="51">
        <f>'Factory Input Fields'!$B$68</f>
        <v>7249086</v>
      </c>
      <c r="C17" s="272" t="s">
        <v>163</v>
      </c>
      <c r="D17" s="272"/>
      <c r="E17" s="162">
        <f>'Factory Input Fields'!E68</f>
        <v>5.6355388120125645E-2</v>
      </c>
      <c r="F17" s="162">
        <f>'Factory Input Fields'!F68</f>
        <v>0</v>
      </c>
      <c r="G17" s="162">
        <f>'Factory Input Fields'!G68</f>
        <v>0</v>
      </c>
      <c r="H17" s="163">
        <f>'Factory Input Fields'!$H$68</f>
        <v>0</v>
      </c>
      <c r="I17" s="164">
        <f t="shared" ref="I17" si="0">SUM(G17:H17)</f>
        <v>0</v>
      </c>
      <c r="J17" s="23">
        <f>IFERROR((I17-I16)/I16,0)</f>
        <v>0</v>
      </c>
      <c r="K17" s="39"/>
    </row>
    <row r="18" spans="2:11" s="8" customFormat="1" ht="16.149999999999999" customHeight="1" x14ac:dyDescent="0.3">
      <c r="B18" s="24"/>
      <c r="E18" s="13"/>
      <c r="F18" s="13"/>
      <c r="G18" s="13"/>
      <c r="H18" s="13"/>
      <c r="I18" s="13"/>
    </row>
    <row r="19" spans="2:11" s="8" customFormat="1" ht="30.6" customHeight="1" x14ac:dyDescent="0.3">
      <c r="B19" s="40" t="s">
        <v>137</v>
      </c>
      <c r="C19" s="41"/>
      <c r="D19" s="41"/>
      <c r="E19" s="42"/>
      <c r="F19" s="42"/>
      <c r="G19" s="42"/>
      <c r="H19" s="42"/>
      <c r="I19" s="42"/>
      <c r="J19" s="41"/>
    </row>
    <row r="20" spans="2:11" s="8" customFormat="1" ht="16.149999999999999" customHeight="1" x14ac:dyDescent="0.3">
      <c r="B20" s="24"/>
      <c r="E20" s="13"/>
      <c r="F20" s="13"/>
      <c r="G20" s="13"/>
      <c r="H20" s="13"/>
      <c r="I20" s="13"/>
    </row>
    <row r="21" spans="2:11" ht="37.9" customHeight="1" x14ac:dyDescent="0.3">
      <c r="C21" s="370" t="s">
        <v>229</v>
      </c>
      <c r="D21" s="370"/>
      <c r="E21" s="371" t="s">
        <v>230</v>
      </c>
      <c r="F21" s="372"/>
      <c r="G21" s="373" t="s">
        <v>231</v>
      </c>
      <c r="H21" s="374"/>
      <c r="I21" s="374"/>
      <c r="J21" s="375"/>
    </row>
    <row r="22" spans="2:11" ht="30.75" customHeight="1" x14ac:dyDescent="0.3">
      <c r="B22" s="30" t="s">
        <v>47</v>
      </c>
      <c r="C22" s="366" t="s">
        <v>36</v>
      </c>
      <c r="D22" s="344"/>
      <c r="E22" s="376"/>
      <c r="F22" s="376"/>
      <c r="G22" s="359" t="s">
        <v>175</v>
      </c>
      <c r="H22" s="359"/>
      <c r="I22" s="359"/>
      <c r="J22" s="359"/>
    </row>
    <row r="23" spans="2:11" ht="30.75" customHeight="1" x14ac:dyDescent="0.3">
      <c r="B23" s="14" t="s">
        <v>48</v>
      </c>
      <c r="C23" s="366" t="s">
        <v>139</v>
      </c>
      <c r="D23" s="344"/>
      <c r="E23" s="498"/>
      <c r="F23" s="498"/>
      <c r="G23" s="367" t="s">
        <v>161</v>
      </c>
      <c r="H23" s="368"/>
      <c r="I23" s="368"/>
      <c r="J23" s="369"/>
    </row>
    <row r="24" spans="2:11" ht="55.5" customHeight="1" x14ac:dyDescent="0.3">
      <c r="B24" s="16" t="s">
        <v>1</v>
      </c>
      <c r="C24" s="366" t="s">
        <v>140</v>
      </c>
      <c r="D24" s="344"/>
      <c r="E24" s="500"/>
      <c r="F24" s="500"/>
      <c r="G24" s="494" t="s">
        <v>313</v>
      </c>
      <c r="H24" s="456"/>
      <c r="I24" s="456"/>
      <c r="J24" s="457"/>
    </row>
    <row r="25" spans="2:11" ht="42.6" customHeight="1" x14ac:dyDescent="0.3">
      <c r="C25" s="458" t="s">
        <v>141</v>
      </c>
      <c r="D25" s="458"/>
      <c r="E25" s="499">
        <f>IFERROR(E23/E24,0)</f>
        <v>0</v>
      </c>
      <c r="F25" s="499"/>
      <c r="G25" s="495" t="s">
        <v>314</v>
      </c>
      <c r="H25" s="496"/>
      <c r="I25" s="496"/>
      <c r="J25" s="497"/>
    </row>
    <row r="26" spans="2:11" ht="30" customHeight="1" x14ac:dyDescent="0.3">
      <c r="B26" s="30" t="s">
        <v>2</v>
      </c>
      <c r="C26" s="365" t="s">
        <v>37</v>
      </c>
      <c r="D26" s="365"/>
      <c r="E26" s="358"/>
      <c r="F26" s="358"/>
      <c r="G26" s="359" t="s">
        <v>172</v>
      </c>
      <c r="H26" s="359"/>
      <c r="I26" s="359"/>
      <c r="J26" s="359"/>
    </row>
    <row r="27" spans="2:11" ht="30" customHeight="1" x14ac:dyDescent="0.3">
      <c r="B27" s="14" t="s">
        <v>3</v>
      </c>
      <c r="C27" s="357" t="s">
        <v>38</v>
      </c>
      <c r="D27" s="331"/>
      <c r="E27" s="358"/>
      <c r="F27" s="358"/>
      <c r="G27" s="359" t="s">
        <v>173</v>
      </c>
      <c r="H27" s="359"/>
      <c r="I27" s="359"/>
      <c r="J27" s="359"/>
    </row>
    <row r="28" spans="2:11" ht="30" customHeight="1" x14ac:dyDescent="0.3">
      <c r="B28" s="16" t="s">
        <v>4</v>
      </c>
      <c r="C28" s="357" t="s">
        <v>39</v>
      </c>
      <c r="D28" s="331"/>
      <c r="E28" s="358"/>
      <c r="F28" s="358"/>
      <c r="G28" s="359" t="s">
        <v>174</v>
      </c>
      <c r="H28" s="359"/>
      <c r="I28" s="359"/>
      <c r="J28" s="359"/>
    </row>
    <row r="29" spans="2:11" ht="30" customHeight="1" x14ac:dyDescent="0.3">
      <c r="C29" s="360" t="s">
        <v>142</v>
      </c>
      <c r="D29" s="361"/>
      <c r="E29" s="362">
        <f>SUM(E26:G28)</f>
        <v>0</v>
      </c>
      <c r="F29" s="362"/>
      <c r="G29" s="363"/>
      <c r="H29" s="363"/>
      <c r="I29" s="363"/>
      <c r="J29" s="364"/>
    </row>
    <row r="30" spans="2:11" ht="35.25" customHeight="1" x14ac:dyDescent="0.3">
      <c r="B30" s="343" t="s">
        <v>83</v>
      </c>
      <c r="C30" s="344" t="s">
        <v>143</v>
      </c>
      <c r="D30" s="325"/>
      <c r="E30" s="184" t="s">
        <v>144</v>
      </c>
      <c r="F30" s="184" t="s">
        <v>145</v>
      </c>
      <c r="G30" s="345" t="s">
        <v>176</v>
      </c>
      <c r="H30" s="346"/>
      <c r="I30" s="346"/>
      <c r="J30" s="347"/>
    </row>
    <row r="31" spans="2:11" ht="28.15" customHeight="1" x14ac:dyDescent="0.3">
      <c r="B31" s="343"/>
      <c r="C31" s="183" t="s">
        <v>146</v>
      </c>
      <c r="D31" s="44">
        <f>E15</f>
        <v>0</v>
      </c>
      <c r="E31" s="56">
        <f>E25*E16</f>
        <v>0</v>
      </c>
      <c r="F31" s="56">
        <f>E25*E17</f>
        <v>0</v>
      </c>
      <c r="G31" s="348"/>
      <c r="H31" s="349"/>
      <c r="I31" s="349"/>
      <c r="J31" s="350"/>
    </row>
    <row r="32" spans="2:11" ht="28.15" customHeight="1" x14ac:dyDescent="0.3">
      <c r="B32" s="343"/>
      <c r="C32" s="183" t="s">
        <v>40</v>
      </c>
      <c r="D32" s="44">
        <f>F15</f>
        <v>0</v>
      </c>
      <c r="E32" s="56">
        <f>E25*F16</f>
        <v>0</v>
      </c>
      <c r="F32" s="56">
        <f>E25*F17</f>
        <v>0</v>
      </c>
      <c r="G32" s="348"/>
      <c r="H32" s="349"/>
      <c r="I32" s="349"/>
      <c r="J32" s="350"/>
    </row>
    <row r="33" spans="2:10" ht="28.15" customHeight="1" x14ac:dyDescent="0.3">
      <c r="B33" s="343"/>
      <c r="C33" s="351" t="s">
        <v>41</v>
      </c>
      <c r="D33" s="352"/>
      <c r="E33" s="57">
        <f>SUM(E31:E32)</f>
        <v>0</v>
      </c>
      <c r="F33" s="57">
        <f t="shared" ref="F33" si="1">SUM(F31:F32)</f>
        <v>0</v>
      </c>
      <c r="G33" s="348"/>
      <c r="H33" s="349"/>
      <c r="I33" s="349"/>
      <c r="J33" s="350"/>
    </row>
    <row r="34" spans="2:10" ht="48" customHeight="1" x14ac:dyDescent="0.3">
      <c r="B34" s="343"/>
      <c r="C34" s="330" t="s">
        <v>138</v>
      </c>
      <c r="D34" s="331"/>
      <c r="E34" s="353">
        <f>IFERROR(H16*E25,0)</f>
        <v>0</v>
      </c>
      <c r="F34" s="354"/>
      <c r="G34" s="355" t="s">
        <v>315</v>
      </c>
      <c r="H34" s="356"/>
      <c r="I34" s="356"/>
      <c r="J34" s="356"/>
    </row>
    <row r="35" spans="2:10" ht="43.9" customHeight="1" x14ac:dyDescent="0.3">
      <c r="B35" s="45" t="s">
        <v>5</v>
      </c>
      <c r="C35" s="330" t="s">
        <v>42</v>
      </c>
      <c r="D35" s="331"/>
      <c r="E35" s="332"/>
      <c r="F35" s="333"/>
      <c r="G35" s="338" t="s">
        <v>232</v>
      </c>
      <c r="H35" s="339"/>
      <c r="I35" s="339"/>
      <c r="J35" s="340"/>
    </row>
    <row r="36" spans="2:10" ht="37.15" customHeight="1" x14ac:dyDescent="0.3">
      <c r="B36" s="45" t="s">
        <v>6</v>
      </c>
      <c r="C36" s="330" t="s">
        <v>43</v>
      </c>
      <c r="D36" s="331"/>
      <c r="E36" s="332"/>
      <c r="F36" s="333"/>
      <c r="G36" s="341" t="s">
        <v>202</v>
      </c>
      <c r="H36" s="342"/>
      <c r="I36" s="342"/>
      <c r="J36" s="342"/>
    </row>
    <row r="37" spans="2:10" ht="38.25" customHeight="1" x14ac:dyDescent="0.3">
      <c r="B37" s="45" t="s">
        <v>7</v>
      </c>
      <c r="C37" s="330" t="s">
        <v>44</v>
      </c>
      <c r="D37" s="331"/>
      <c r="E37" s="332"/>
      <c r="F37" s="333"/>
      <c r="G37" s="334" t="s">
        <v>203</v>
      </c>
      <c r="H37" s="335"/>
      <c r="I37" s="335"/>
      <c r="J37" s="335"/>
    </row>
    <row r="38" spans="2:10" s="26" customFormat="1" ht="28.15" customHeight="1" x14ac:dyDescent="0.25">
      <c r="C38" s="336" t="s">
        <v>273</v>
      </c>
      <c r="D38" s="336"/>
      <c r="E38" s="252">
        <f>E29+E33+E35+E36+E34+E37</f>
        <v>0</v>
      </c>
      <c r="F38" s="252">
        <f>E29+F33+E35+E36+E34+E37</f>
        <v>0</v>
      </c>
      <c r="G38" s="328"/>
      <c r="H38" s="328"/>
      <c r="I38" s="328"/>
      <c r="J38" s="328"/>
    </row>
    <row r="39" spans="2:10" ht="30" customHeight="1" x14ac:dyDescent="0.3">
      <c r="B39" s="30" t="s">
        <v>49</v>
      </c>
      <c r="C39" s="46" t="s">
        <v>45</v>
      </c>
      <c r="D39" s="5"/>
      <c r="E39" s="252">
        <f>D39*E38</f>
        <v>0</v>
      </c>
      <c r="F39" s="252">
        <f>D39*F38</f>
        <v>0</v>
      </c>
      <c r="G39" s="337" t="s">
        <v>205</v>
      </c>
      <c r="H39" s="337"/>
      <c r="I39" s="337"/>
      <c r="J39" s="337"/>
    </row>
    <row r="40" spans="2:10" ht="30" customHeight="1" x14ac:dyDescent="0.3">
      <c r="B40" s="16" t="s">
        <v>8</v>
      </c>
      <c r="C40" s="46" t="s">
        <v>84</v>
      </c>
      <c r="D40" s="5"/>
      <c r="E40" s="252">
        <f>D40*E38</f>
        <v>0</v>
      </c>
      <c r="F40" s="252">
        <f>D40*F38</f>
        <v>0</v>
      </c>
      <c r="G40" s="324" t="s">
        <v>204</v>
      </c>
      <c r="H40" s="324"/>
      <c r="I40" s="324"/>
      <c r="J40" s="324"/>
    </row>
    <row r="41" spans="2:10" ht="28.15" customHeight="1" x14ac:dyDescent="0.3">
      <c r="C41" s="325" t="s">
        <v>85</v>
      </c>
      <c r="D41" s="325"/>
      <c r="E41" s="57">
        <f>SUM(E38:E40)</f>
        <v>0</v>
      </c>
      <c r="F41" s="57">
        <f t="shared" ref="F41" si="2">SUM(F38:F40)</f>
        <v>0</v>
      </c>
      <c r="G41" s="326"/>
      <c r="H41" s="326"/>
      <c r="I41" s="326"/>
      <c r="J41" s="326"/>
    </row>
    <row r="42" spans="2:10" ht="28.15" customHeight="1" x14ac:dyDescent="0.3">
      <c r="C42" s="327" t="s">
        <v>51</v>
      </c>
      <c r="D42" s="327"/>
      <c r="E42" s="47"/>
      <c r="F42" s="48">
        <f>IFERROR((F41-E41)/E41,0)</f>
        <v>0</v>
      </c>
      <c r="G42" s="328"/>
      <c r="H42" s="328"/>
      <c r="I42" s="328"/>
      <c r="J42" s="328"/>
    </row>
    <row r="44" spans="2:10" ht="39" customHeight="1" x14ac:dyDescent="0.3">
      <c r="B44" s="30" t="s">
        <v>10</v>
      </c>
      <c r="C44" s="58"/>
      <c r="D44" s="313" t="s">
        <v>298</v>
      </c>
      <c r="E44" s="329"/>
      <c r="F44" s="329"/>
      <c r="G44" s="329"/>
      <c r="H44" s="49"/>
      <c r="I44" s="50" t="s">
        <v>46</v>
      </c>
      <c r="J44" s="6"/>
    </row>
    <row r="45" spans="2:10" ht="39" customHeight="1" x14ac:dyDescent="0.3">
      <c r="B45" s="14" t="s">
        <v>11</v>
      </c>
      <c r="C45" s="59"/>
      <c r="D45" s="85" t="s">
        <v>115</v>
      </c>
      <c r="E45" s="86">
        <f>C45*E42</f>
        <v>0</v>
      </c>
      <c r="F45" s="86">
        <f>C45*F42</f>
        <v>0</v>
      </c>
      <c r="G45" s="87" t="s">
        <v>116</v>
      </c>
      <c r="H45" s="49"/>
      <c r="I45" s="50"/>
      <c r="J45" s="50"/>
    </row>
  </sheetData>
  <sheetProtection algorithmName="SHA-512" hashValue="9v2EwWyxyhQvppF4hPgCxkkkmOv1tCxMiIP2CnUqeJh8PKkB+hDQHu9my6SZBzin1zdAUZCkTuJbTuBeghdMsw==" saltValue="xPwI6Sgkts0anEvR2Qcx4Q==" spinCount="100000" sheet="1" objects="1" scenarios="1"/>
  <mergeCells count="65">
    <mergeCell ref="G23:J23"/>
    <mergeCell ref="G24:J24"/>
    <mergeCell ref="G25:J25"/>
    <mergeCell ref="E23:F23"/>
    <mergeCell ref="E24:F24"/>
    <mergeCell ref="E25:F25"/>
    <mergeCell ref="I10:J10"/>
    <mergeCell ref="B5:J5"/>
    <mergeCell ref="G9:H9"/>
    <mergeCell ref="I8:J8"/>
    <mergeCell ref="I9:J9"/>
    <mergeCell ref="C22:D22"/>
    <mergeCell ref="E22:F22"/>
    <mergeCell ref="G22:J22"/>
    <mergeCell ref="B12:J12"/>
    <mergeCell ref="B14:B15"/>
    <mergeCell ref="C14:D15"/>
    <mergeCell ref="J14:J15"/>
    <mergeCell ref="C16:D16"/>
    <mergeCell ref="C17:D17"/>
    <mergeCell ref="C21:D21"/>
    <mergeCell ref="E21:F21"/>
    <mergeCell ref="G21:J21"/>
    <mergeCell ref="C23:D23"/>
    <mergeCell ref="C24:D24"/>
    <mergeCell ref="C25:D25"/>
    <mergeCell ref="G29:J29"/>
    <mergeCell ref="C26:D26"/>
    <mergeCell ref="E26:F26"/>
    <mergeCell ref="G26:J26"/>
    <mergeCell ref="C27:D27"/>
    <mergeCell ref="E27:F27"/>
    <mergeCell ref="G27:J27"/>
    <mergeCell ref="B30:B34"/>
    <mergeCell ref="C30:D30"/>
    <mergeCell ref="G30:J33"/>
    <mergeCell ref="C33:D33"/>
    <mergeCell ref="C34:D34"/>
    <mergeCell ref="E34:F34"/>
    <mergeCell ref="G34:J34"/>
    <mergeCell ref="C42:D42"/>
    <mergeCell ref="G42:J42"/>
    <mergeCell ref="D44:G44"/>
    <mergeCell ref="C37:D37"/>
    <mergeCell ref="E37:F37"/>
    <mergeCell ref="G37:J37"/>
    <mergeCell ref="C38:D38"/>
    <mergeCell ref="G38:J38"/>
    <mergeCell ref="G39:J39"/>
    <mergeCell ref="G8:H8"/>
    <mergeCell ref="F10:H10"/>
    <mergeCell ref="G40:J40"/>
    <mergeCell ref="C41:D41"/>
    <mergeCell ref="G41:J41"/>
    <mergeCell ref="C35:D35"/>
    <mergeCell ref="E35:F35"/>
    <mergeCell ref="G35:J35"/>
    <mergeCell ref="C36:D36"/>
    <mergeCell ref="E36:F36"/>
    <mergeCell ref="G36:J36"/>
    <mergeCell ref="C28:D28"/>
    <mergeCell ref="E28:F28"/>
    <mergeCell ref="G28:J28"/>
    <mergeCell ref="C29:D29"/>
    <mergeCell ref="E29:F29"/>
  </mergeCells>
  <conditionalFormatting sqref="J16">
    <cfRule type="cellIs" dxfId="3" priority="1" operator="lessThan">
      <formula>0</formula>
    </cfRule>
    <cfRule type="cellIs" dxfId="2" priority="2" operator="lessThan">
      <formula>0</formula>
    </cfRule>
  </conditionalFormatting>
  <hyperlinks>
    <hyperlink ref="B3" r:id="rId1" xr:uid="{A36DC3AC-7027-4709-9057-729F436AB60E}"/>
  </hyperlinks>
  <pageMargins left="0.25" right="0.25" top="0.25" bottom="0.25" header="0.3" footer="0.3"/>
  <pageSetup paperSize="9" scale="47" fitToHeight="0" orientation="landscape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Button 1">
              <controlPr defaultSize="0" print="0" autoFill="0" autoPict="0" macro="[0]!Macro1">
                <anchor moveWithCells="1">
                  <from>
                    <xdr:col>1</xdr:col>
                    <xdr:colOff>266700</xdr:colOff>
                    <xdr:row>5</xdr:row>
                    <xdr:rowOff>47625</xdr:rowOff>
                  </from>
                  <to>
                    <xdr:col>2</xdr:col>
                    <xdr:colOff>1390650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F4FB-1DB3-41DC-9F58-10B68260CF49}">
  <sheetPr codeName="Sheet2">
    <pageSetUpPr fitToPage="1"/>
  </sheetPr>
  <dimension ref="A2:Q42"/>
  <sheetViews>
    <sheetView showGridLines="0" zoomScale="62" zoomScaleNormal="62" workbookViewId="0">
      <selection activeCell="F13" sqref="F13"/>
    </sheetView>
  </sheetViews>
  <sheetFormatPr defaultColWidth="11.5546875" defaultRowHeight="17.25" x14ac:dyDescent="0.3"/>
  <cols>
    <col min="1" max="1" width="4.33203125" style="92" customWidth="1"/>
    <col min="2" max="2" width="35.6640625" style="93" customWidth="1"/>
    <col min="3" max="3" width="38.6640625" style="93" bestFit="1" customWidth="1"/>
    <col min="4" max="4" width="4.6640625" style="93" customWidth="1"/>
    <col min="5" max="6" width="24" style="93" customWidth="1"/>
    <col min="7" max="7" width="4.6640625" style="93" customWidth="1"/>
    <col min="8" max="9" width="24" style="93" customWidth="1"/>
    <col min="10" max="10" width="4.6640625" style="94" customWidth="1"/>
    <col min="11" max="12" width="24" style="93" customWidth="1"/>
    <col min="13" max="13" width="4.6640625" style="93" customWidth="1"/>
    <col min="14" max="15" width="24" style="93" customWidth="1"/>
    <col min="16" max="16" width="22.44140625" style="93" customWidth="1"/>
    <col min="17" max="17" width="24" style="93" customWidth="1"/>
    <col min="18" max="238" width="11.5546875" style="93"/>
    <col min="239" max="239" width="5.44140625" style="93" bestFit="1" customWidth="1"/>
    <col min="240" max="240" width="33" style="93" bestFit="1" customWidth="1"/>
    <col min="241" max="241" width="33" style="93" customWidth="1"/>
    <col min="242" max="242" width="19.33203125" style="93" customWidth="1"/>
    <col min="243" max="269" width="13.6640625" style="93" customWidth="1"/>
    <col min="270" max="270" width="70.5546875" style="93" customWidth="1"/>
    <col min="271" max="494" width="11.5546875" style="93"/>
    <col min="495" max="495" width="5.44140625" style="93" bestFit="1" customWidth="1"/>
    <col min="496" max="496" width="33" style="93" bestFit="1" customWidth="1"/>
    <col min="497" max="497" width="33" style="93" customWidth="1"/>
    <col min="498" max="498" width="19.33203125" style="93" customWidth="1"/>
    <col min="499" max="525" width="13.6640625" style="93" customWidth="1"/>
    <col min="526" max="526" width="70.5546875" style="93" customWidth="1"/>
    <col min="527" max="750" width="11.5546875" style="93"/>
    <col min="751" max="751" width="5.44140625" style="93" bestFit="1" customWidth="1"/>
    <col min="752" max="752" width="33" style="93" bestFit="1" customWidth="1"/>
    <col min="753" max="753" width="33" style="93" customWidth="1"/>
    <col min="754" max="754" width="19.33203125" style="93" customWidth="1"/>
    <col min="755" max="781" width="13.6640625" style="93" customWidth="1"/>
    <col min="782" max="782" width="70.5546875" style="93" customWidth="1"/>
    <col min="783" max="1006" width="11.5546875" style="93"/>
    <col min="1007" max="1007" width="5.44140625" style="93" bestFit="1" customWidth="1"/>
    <col min="1008" max="1008" width="33" style="93" bestFit="1" customWidth="1"/>
    <col min="1009" max="1009" width="33" style="93" customWidth="1"/>
    <col min="1010" max="1010" width="19.33203125" style="93" customWidth="1"/>
    <col min="1011" max="1037" width="13.6640625" style="93" customWidth="1"/>
    <col min="1038" max="1038" width="70.5546875" style="93" customWidth="1"/>
    <col min="1039" max="1262" width="11.5546875" style="93"/>
    <col min="1263" max="1263" width="5.44140625" style="93" bestFit="1" customWidth="1"/>
    <col min="1264" max="1264" width="33" style="93" bestFit="1" customWidth="1"/>
    <col min="1265" max="1265" width="33" style="93" customWidth="1"/>
    <col min="1266" max="1266" width="19.33203125" style="93" customWidth="1"/>
    <col min="1267" max="1293" width="13.6640625" style="93" customWidth="1"/>
    <col min="1294" max="1294" width="70.5546875" style="93" customWidth="1"/>
    <col min="1295" max="1518" width="11.5546875" style="93"/>
    <col min="1519" max="1519" width="5.44140625" style="93" bestFit="1" customWidth="1"/>
    <col min="1520" max="1520" width="33" style="93" bestFit="1" customWidth="1"/>
    <col min="1521" max="1521" width="33" style="93" customWidth="1"/>
    <col min="1522" max="1522" width="19.33203125" style="93" customWidth="1"/>
    <col min="1523" max="1549" width="13.6640625" style="93" customWidth="1"/>
    <col min="1550" max="1550" width="70.5546875" style="93" customWidth="1"/>
    <col min="1551" max="1774" width="11.5546875" style="93"/>
    <col min="1775" max="1775" width="5.44140625" style="93" bestFit="1" customWidth="1"/>
    <col min="1776" max="1776" width="33" style="93" bestFit="1" customWidth="1"/>
    <col min="1777" max="1777" width="33" style="93" customWidth="1"/>
    <col min="1778" max="1778" width="19.33203125" style="93" customWidth="1"/>
    <col min="1779" max="1805" width="13.6640625" style="93" customWidth="1"/>
    <col min="1806" max="1806" width="70.5546875" style="93" customWidth="1"/>
    <col min="1807" max="2030" width="11.5546875" style="93"/>
    <col min="2031" max="2031" width="5.44140625" style="93" bestFit="1" customWidth="1"/>
    <col min="2032" max="2032" width="33" style="93" bestFit="1" customWidth="1"/>
    <col min="2033" max="2033" width="33" style="93" customWidth="1"/>
    <col min="2034" max="2034" width="19.33203125" style="93" customWidth="1"/>
    <col min="2035" max="2061" width="13.6640625" style="93" customWidth="1"/>
    <col min="2062" max="2062" width="70.5546875" style="93" customWidth="1"/>
    <col min="2063" max="2286" width="11.5546875" style="93"/>
    <col min="2287" max="2287" width="5.44140625" style="93" bestFit="1" customWidth="1"/>
    <col min="2288" max="2288" width="33" style="93" bestFit="1" customWidth="1"/>
    <col min="2289" max="2289" width="33" style="93" customWidth="1"/>
    <col min="2290" max="2290" width="19.33203125" style="93" customWidth="1"/>
    <col min="2291" max="2317" width="13.6640625" style="93" customWidth="1"/>
    <col min="2318" max="2318" width="70.5546875" style="93" customWidth="1"/>
    <col min="2319" max="2542" width="11.5546875" style="93"/>
    <col min="2543" max="2543" width="5.44140625" style="93" bestFit="1" customWidth="1"/>
    <col min="2544" max="2544" width="33" style="93" bestFit="1" customWidth="1"/>
    <col min="2545" max="2545" width="33" style="93" customWidth="1"/>
    <col min="2546" max="2546" width="19.33203125" style="93" customWidth="1"/>
    <col min="2547" max="2573" width="13.6640625" style="93" customWidth="1"/>
    <col min="2574" max="2574" width="70.5546875" style="93" customWidth="1"/>
    <col min="2575" max="2798" width="11.5546875" style="93"/>
    <col min="2799" max="2799" width="5.44140625" style="93" bestFit="1" customWidth="1"/>
    <col min="2800" max="2800" width="33" style="93" bestFit="1" customWidth="1"/>
    <col min="2801" max="2801" width="33" style="93" customWidth="1"/>
    <col min="2802" max="2802" width="19.33203125" style="93" customWidth="1"/>
    <col min="2803" max="2829" width="13.6640625" style="93" customWidth="1"/>
    <col min="2830" max="2830" width="70.5546875" style="93" customWidth="1"/>
    <col min="2831" max="3054" width="11.5546875" style="93"/>
    <col min="3055" max="3055" width="5.44140625" style="93" bestFit="1" customWidth="1"/>
    <col min="3056" max="3056" width="33" style="93" bestFit="1" customWidth="1"/>
    <col min="3057" max="3057" width="33" style="93" customWidth="1"/>
    <col min="3058" max="3058" width="19.33203125" style="93" customWidth="1"/>
    <col min="3059" max="3085" width="13.6640625" style="93" customWidth="1"/>
    <col min="3086" max="3086" width="70.5546875" style="93" customWidth="1"/>
    <col min="3087" max="3310" width="11.5546875" style="93"/>
    <col min="3311" max="3311" width="5.44140625" style="93" bestFit="1" customWidth="1"/>
    <col min="3312" max="3312" width="33" style="93" bestFit="1" customWidth="1"/>
    <col min="3313" max="3313" width="33" style="93" customWidth="1"/>
    <col min="3314" max="3314" width="19.33203125" style="93" customWidth="1"/>
    <col min="3315" max="3341" width="13.6640625" style="93" customWidth="1"/>
    <col min="3342" max="3342" width="70.5546875" style="93" customWidth="1"/>
    <col min="3343" max="3566" width="11.5546875" style="93"/>
    <col min="3567" max="3567" width="5.44140625" style="93" bestFit="1" customWidth="1"/>
    <col min="3568" max="3568" width="33" style="93" bestFit="1" customWidth="1"/>
    <col min="3569" max="3569" width="33" style="93" customWidth="1"/>
    <col min="3570" max="3570" width="19.33203125" style="93" customWidth="1"/>
    <col min="3571" max="3597" width="13.6640625" style="93" customWidth="1"/>
    <col min="3598" max="3598" width="70.5546875" style="93" customWidth="1"/>
    <col min="3599" max="3822" width="11.5546875" style="93"/>
    <col min="3823" max="3823" width="5.44140625" style="93" bestFit="1" customWidth="1"/>
    <col min="3824" max="3824" width="33" style="93" bestFit="1" customWidth="1"/>
    <col min="3825" max="3825" width="33" style="93" customWidth="1"/>
    <col min="3826" max="3826" width="19.33203125" style="93" customWidth="1"/>
    <col min="3827" max="3853" width="13.6640625" style="93" customWidth="1"/>
    <col min="3854" max="3854" width="70.5546875" style="93" customWidth="1"/>
    <col min="3855" max="4078" width="11.5546875" style="93"/>
    <col min="4079" max="4079" width="5.44140625" style="93" bestFit="1" customWidth="1"/>
    <col min="4080" max="4080" width="33" style="93" bestFit="1" customWidth="1"/>
    <col min="4081" max="4081" width="33" style="93" customWidth="1"/>
    <col min="4082" max="4082" width="19.33203125" style="93" customWidth="1"/>
    <col min="4083" max="4109" width="13.6640625" style="93" customWidth="1"/>
    <col min="4110" max="4110" width="70.5546875" style="93" customWidth="1"/>
    <col min="4111" max="4334" width="11.5546875" style="93"/>
    <col min="4335" max="4335" width="5.44140625" style="93" bestFit="1" customWidth="1"/>
    <col min="4336" max="4336" width="33" style="93" bestFit="1" customWidth="1"/>
    <col min="4337" max="4337" width="33" style="93" customWidth="1"/>
    <col min="4338" max="4338" width="19.33203125" style="93" customWidth="1"/>
    <col min="4339" max="4365" width="13.6640625" style="93" customWidth="1"/>
    <col min="4366" max="4366" width="70.5546875" style="93" customWidth="1"/>
    <col min="4367" max="4590" width="11.5546875" style="93"/>
    <col min="4591" max="4591" width="5.44140625" style="93" bestFit="1" customWidth="1"/>
    <col min="4592" max="4592" width="33" style="93" bestFit="1" customWidth="1"/>
    <col min="4593" max="4593" width="33" style="93" customWidth="1"/>
    <col min="4594" max="4594" width="19.33203125" style="93" customWidth="1"/>
    <col min="4595" max="4621" width="13.6640625" style="93" customWidth="1"/>
    <col min="4622" max="4622" width="70.5546875" style="93" customWidth="1"/>
    <col min="4623" max="4846" width="11.5546875" style="93"/>
    <col min="4847" max="4847" width="5.44140625" style="93" bestFit="1" customWidth="1"/>
    <col min="4848" max="4848" width="33" style="93" bestFit="1" customWidth="1"/>
    <col min="4849" max="4849" width="33" style="93" customWidth="1"/>
    <col min="4850" max="4850" width="19.33203125" style="93" customWidth="1"/>
    <col min="4851" max="4877" width="13.6640625" style="93" customWidth="1"/>
    <col min="4878" max="4878" width="70.5546875" style="93" customWidth="1"/>
    <col min="4879" max="5102" width="11.5546875" style="93"/>
    <col min="5103" max="5103" width="5.44140625" style="93" bestFit="1" customWidth="1"/>
    <col min="5104" max="5104" width="33" style="93" bestFit="1" customWidth="1"/>
    <col min="5105" max="5105" width="33" style="93" customWidth="1"/>
    <col min="5106" max="5106" width="19.33203125" style="93" customWidth="1"/>
    <col min="5107" max="5133" width="13.6640625" style="93" customWidth="1"/>
    <col min="5134" max="5134" width="70.5546875" style="93" customWidth="1"/>
    <col min="5135" max="5358" width="11.5546875" style="93"/>
    <col min="5359" max="5359" width="5.44140625" style="93" bestFit="1" customWidth="1"/>
    <col min="5360" max="5360" width="33" style="93" bestFit="1" customWidth="1"/>
    <col min="5361" max="5361" width="33" style="93" customWidth="1"/>
    <col min="5362" max="5362" width="19.33203125" style="93" customWidth="1"/>
    <col min="5363" max="5389" width="13.6640625" style="93" customWidth="1"/>
    <col min="5390" max="5390" width="70.5546875" style="93" customWidth="1"/>
    <col min="5391" max="5614" width="11.5546875" style="93"/>
    <col min="5615" max="5615" width="5.44140625" style="93" bestFit="1" customWidth="1"/>
    <col min="5616" max="5616" width="33" style="93" bestFit="1" customWidth="1"/>
    <col min="5617" max="5617" width="33" style="93" customWidth="1"/>
    <col min="5618" max="5618" width="19.33203125" style="93" customWidth="1"/>
    <col min="5619" max="5645" width="13.6640625" style="93" customWidth="1"/>
    <col min="5646" max="5646" width="70.5546875" style="93" customWidth="1"/>
    <col min="5647" max="5870" width="11.5546875" style="93"/>
    <col min="5871" max="5871" width="5.44140625" style="93" bestFit="1" customWidth="1"/>
    <col min="5872" max="5872" width="33" style="93" bestFit="1" customWidth="1"/>
    <col min="5873" max="5873" width="33" style="93" customWidth="1"/>
    <col min="5874" max="5874" width="19.33203125" style="93" customWidth="1"/>
    <col min="5875" max="5901" width="13.6640625" style="93" customWidth="1"/>
    <col min="5902" max="5902" width="70.5546875" style="93" customWidth="1"/>
    <col min="5903" max="6126" width="11.5546875" style="93"/>
    <col min="6127" max="6127" width="5.44140625" style="93" bestFit="1" customWidth="1"/>
    <col min="6128" max="6128" width="33" style="93" bestFit="1" customWidth="1"/>
    <col min="6129" max="6129" width="33" style="93" customWidth="1"/>
    <col min="6130" max="6130" width="19.33203125" style="93" customWidth="1"/>
    <col min="6131" max="6157" width="13.6640625" style="93" customWidth="1"/>
    <col min="6158" max="6158" width="70.5546875" style="93" customWidth="1"/>
    <col min="6159" max="6382" width="11.5546875" style="93"/>
    <col min="6383" max="6383" width="5.44140625" style="93" bestFit="1" customWidth="1"/>
    <col min="6384" max="6384" width="33" style="93" bestFit="1" customWidth="1"/>
    <col min="6385" max="6385" width="33" style="93" customWidth="1"/>
    <col min="6386" max="6386" width="19.33203125" style="93" customWidth="1"/>
    <col min="6387" max="6413" width="13.6640625" style="93" customWidth="1"/>
    <col min="6414" max="6414" width="70.5546875" style="93" customWidth="1"/>
    <col min="6415" max="6638" width="11.5546875" style="93"/>
    <col min="6639" max="6639" width="5.44140625" style="93" bestFit="1" customWidth="1"/>
    <col min="6640" max="6640" width="33" style="93" bestFit="1" customWidth="1"/>
    <col min="6641" max="6641" width="33" style="93" customWidth="1"/>
    <col min="6642" max="6642" width="19.33203125" style="93" customWidth="1"/>
    <col min="6643" max="6669" width="13.6640625" style="93" customWidth="1"/>
    <col min="6670" max="6670" width="70.5546875" style="93" customWidth="1"/>
    <col min="6671" max="6894" width="11.5546875" style="93"/>
    <col min="6895" max="6895" width="5.44140625" style="93" bestFit="1" customWidth="1"/>
    <col min="6896" max="6896" width="33" style="93" bestFit="1" customWidth="1"/>
    <col min="6897" max="6897" width="33" style="93" customWidth="1"/>
    <col min="6898" max="6898" width="19.33203125" style="93" customWidth="1"/>
    <col min="6899" max="6925" width="13.6640625" style="93" customWidth="1"/>
    <col min="6926" max="6926" width="70.5546875" style="93" customWidth="1"/>
    <col min="6927" max="7150" width="11.5546875" style="93"/>
    <col min="7151" max="7151" width="5.44140625" style="93" bestFit="1" customWidth="1"/>
    <col min="7152" max="7152" width="33" style="93" bestFit="1" customWidth="1"/>
    <col min="7153" max="7153" width="33" style="93" customWidth="1"/>
    <col min="7154" max="7154" width="19.33203125" style="93" customWidth="1"/>
    <col min="7155" max="7181" width="13.6640625" style="93" customWidth="1"/>
    <col min="7182" max="7182" width="70.5546875" style="93" customWidth="1"/>
    <col min="7183" max="7406" width="11.5546875" style="93"/>
    <col min="7407" max="7407" width="5.44140625" style="93" bestFit="1" customWidth="1"/>
    <col min="7408" max="7408" width="33" style="93" bestFit="1" customWidth="1"/>
    <col min="7409" max="7409" width="33" style="93" customWidth="1"/>
    <col min="7410" max="7410" width="19.33203125" style="93" customWidth="1"/>
    <col min="7411" max="7437" width="13.6640625" style="93" customWidth="1"/>
    <col min="7438" max="7438" width="70.5546875" style="93" customWidth="1"/>
    <col min="7439" max="7662" width="11.5546875" style="93"/>
    <col min="7663" max="7663" width="5.44140625" style="93" bestFit="1" customWidth="1"/>
    <col min="7664" max="7664" width="33" style="93" bestFit="1" customWidth="1"/>
    <col min="7665" max="7665" width="33" style="93" customWidth="1"/>
    <col min="7666" max="7666" width="19.33203125" style="93" customWidth="1"/>
    <col min="7667" max="7693" width="13.6640625" style="93" customWidth="1"/>
    <col min="7694" max="7694" width="70.5546875" style="93" customWidth="1"/>
    <col min="7695" max="7918" width="11.5546875" style="93"/>
    <col min="7919" max="7919" width="5.44140625" style="93" bestFit="1" customWidth="1"/>
    <col min="7920" max="7920" width="33" style="93" bestFit="1" customWidth="1"/>
    <col min="7921" max="7921" width="33" style="93" customWidth="1"/>
    <col min="7922" max="7922" width="19.33203125" style="93" customWidth="1"/>
    <col min="7923" max="7949" width="13.6640625" style="93" customWidth="1"/>
    <col min="7950" max="7950" width="70.5546875" style="93" customWidth="1"/>
    <col min="7951" max="8174" width="11.5546875" style="93"/>
    <col min="8175" max="8175" width="5.44140625" style="93" bestFit="1" customWidth="1"/>
    <col min="8176" max="8176" width="33" style="93" bestFit="1" customWidth="1"/>
    <col min="8177" max="8177" width="33" style="93" customWidth="1"/>
    <col min="8178" max="8178" width="19.33203125" style="93" customWidth="1"/>
    <col min="8179" max="8205" width="13.6640625" style="93" customWidth="1"/>
    <col min="8206" max="8206" width="70.5546875" style="93" customWidth="1"/>
    <col min="8207" max="8430" width="11.5546875" style="93"/>
    <col min="8431" max="8431" width="5.44140625" style="93" bestFit="1" customWidth="1"/>
    <col min="8432" max="8432" width="33" style="93" bestFit="1" customWidth="1"/>
    <col min="8433" max="8433" width="33" style="93" customWidth="1"/>
    <col min="8434" max="8434" width="19.33203125" style="93" customWidth="1"/>
    <col min="8435" max="8461" width="13.6640625" style="93" customWidth="1"/>
    <col min="8462" max="8462" width="70.5546875" style="93" customWidth="1"/>
    <col min="8463" max="8686" width="11.5546875" style="93"/>
    <col min="8687" max="8687" width="5.44140625" style="93" bestFit="1" customWidth="1"/>
    <col min="8688" max="8688" width="33" style="93" bestFit="1" customWidth="1"/>
    <col min="8689" max="8689" width="33" style="93" customWidth="1"/>
    <col min="8690" max="8690" width="19.33203125" style="93" customWidth="1"/>
    <col min="8691" max="8717" width="13.6640625" style="93" customWidth="1"/>
    <col min="8718" max="8718" width="70.5546875" style="93" customWidth="1"/>
    <col min="8719" max="8942" width="11.5546875" style="93"/>
    <col min="8943" max="8943" width="5.44140625" style="93" bestFit="1" customWidth="1"/>
    <col min="8944" max="8944" width="33" style="93" bestFit="1" customWidth="1"/>
    <col min="8945" max="8945" width="33" style="93" customWidth="1"/>
    <col min="8946" max="8946" width="19.33203125" style="93" customWidth="1"/>
    <col min="8947" max="8973" width="13.6640625" style="93" customWidth="1"/>
    <col min="8974" max="8974" width="70.5546875" style="93" customWidth="1"/>
    <col min="8975" max="9198" width="11.5546875" style="93"/>
    <col min="9199" max="9199" width="5.44140625" style="93" bestFit="1" customWidth="1"/>
    <col min="9200" max="9200" width="33" style="93" bestFit="1" customWidth="1"/>
    <col min="9201" max="9201" width="33" style="93" customWidth="1"/>
    <col min="9202" max="9202" width="19.33203125" style="93" customWidth="1"/>
    <col min="9203" max="9229" width="13.6640625" style="93" customWidth="1"/>
    <col min="9230" max="9230" width="70.5546875" style="93" customWidth="1"/>
    <col min="9231" max="9454" width="11.5546875" style="93"/>
    <col min="9455" max="9455" width="5.44140625" style="93" bestFit="1" customWidth="1"/>
    <col min="9456" max="9456" width="33" style="93" bestFit="1" customWidth="1"/>
    <col min="9457" max="9457" width="33" style="93" customWidth="1"/>
    <col min="9458" max="9458" width="19.33203125" style="93" customWidth="1"/>
    <col min="9459" max="9485" width="13.6640625" style="93" customWidth="1"/>
    <col min="9486" max="9486" width="70.5546875" style="93" customWidth="1"/>
    <col min="9487" max="9710" width="11.5546875" style="93"/>
    <col min="9711" max="9711" width="5.44140625" style="93" bestFit="1" customWidth="1"/>
    <col min="9712" max="9712" width="33" style="93" bestFit="1" customWidth="1"/>
    <col min="9713" max="9713" width="33" style="93" customWidth="1"/>
    <col min="9714" max="9714" width="19.33203125" style="93" customWidth="1"/>
    <col min="9715" max="9741" width="13.6640625" style="93" customWidth="1"/>
    <col min="9742" max="9742" width="70.5546875" style="93" customWidth="1"/>
    <col min="9743" max="9966" width="11.5546875" style="93"/>
    <col min="9967" max="9967" width="5.44140625" style="93" bestFit="1" customWidth="1"/>
    <col min="9968" max="9968" width="33" style="93" bestFit="1" customWidth="1"/>
    <col min="9969" max="9969" width="33" style="93" customWidth="1"/>
    <col min="9970" max="9970" width="19.33203125" style="93" customWidth="1"/>
    <col min="9971" max="9997" width="13.6640625" style="93" customWidth="1"/>
    <col min="9998" max="9998" width="70.5546875" style="93" customWidth="1"/>
    <col min="9999" max="10222" width="11.5546875" style="93"/>
    <col min="10223" max="10223" width="5.44140625" style="93" bestFit="1" customWidth="1"/>
    <col min="10224" max="10224" width="33" style="93" bestFit="1" customWidth="1"/>
    <col min="10225" max="10225" width="33" style="93" customWidth="1"/>
    <col min="10226" max="10226" width="19.33203125" style="93" customWidth="1"/>
    <col min="10227" max="10253" width="13.6640625" style="93" customWidth="1"/>
    <col min="10254" max="10254" width="70.5546875" style="93" customWidth="1"/>
    <col min="10255" max="10478" width="11.5546875" style="93"/>
    <col min="10479" max="10479" width="5.44140625" style="93" bestFit="1" customWidth="1"/>
    <col min="10480" max="10480" width="33" style="93" bestFit="1" customWidth="1"/>
    <col min="10481" max="10481" width="33" style="93" customWidth="1"/>
    <col min="10482" max="10482" width="19.33203125" style="93" customWidth="1"/>
    <col min="10483" max="10509" width="13.6640625" style="93" customWidth="1"/>
    <col min="10510" max="10510" width="70.5546875" style="93" customWidth="1"/>
    <col min="10511" max="10734" width="11.5546875" style="93"/>
    <col min="10735" max="10735" width="5.44140625" style="93" bestFit="1" customWidth="1"/>
    <col min="10736" max="10736" width="33" style="93" bestFit="1" customWidth="1"/>
    <col min="10737" max="10737" width="33" style="93" customWidth="1"/>
    <col min="10738" max="10738" width="19.33203125" style="93" customWidth="1"/>
    <col min="10739" max="10765" width="13.6640625" style="93" customWidth="1"/>
    <col min="10766" max="10766" width="70.5546875" style="93" customWidth="1"/>
    <col min="10767" max="10990" width="11.5546875" style="93"/>
    <col min="10991" max="10991" width="5.44140625" style="93" bestFit="1" customWidth="1"/>
    <col min="10992" max="10992" width="33" style="93" bestFit="1" customWidth="1"/>
    <col min="10993" max="10993" width="33" style="93" customWidth="1"/>
    <col min="10994" max="10994" width="19.33203125" style="93" customWidth="1"/>
    <col min="10995" max="11021" width="13.6640625" style="93" customWidth="1"/>
    <col min="11022" max="11022" width="70.5546875" style="93" customWidth="1"/>
    <col min="11023" max="11246" width="11.5546875" style="93"/>
    <col min="11247" max="11247" width="5.44140625" style="93" bestFit="1" customWidth="1"/>
    <col min="11248" max="11248" width="33" style="93" bestFit="1" customWidth="1"/>
    <col min="11249" max="11249" width="33" style="93" customWidth="1"/>
    <col min="11250" max="11250" width="19.33203125" style="93" customWidth="1"/>
    <col min="11251" max="11277" width="13.6640625" style="93" customWidth="1"/>
    <col min="11278" max="11278" width="70.5546875" style="93" customWidth="1"/>
    <col min="11279" max="11502" width="11.5546875" style="93"/>
    <col min="11503" max="11503" width="5.44140625" style="93" bestFit="1" customWidth="1"/>
    <col min="11504" max="11504" width="33" style="93" bestFit="1" customWidth="1"/>
    <col min="11505" max="11505" width="33" style="93" customWidth="1"/>
    <col min="11506" max="11506" width="19.33203125" style="93" customWidth="1"/>
    <col min="11507" max="11533" width="13.6640625" style="93" customWidth="1"/>
    <col min="11534" max="11534" width="70.5546875" style="93" customWidth="1"/>
    <col min="11535" max="11758" width="11.5546875" style="93"/>
    <col min="11759" max="11759" width="5.44140625" style="93" bestFit="1" customWidth="1"/>
    <col min="11760" max="11760" width="33" style="93" bestFit="1" customWidth="1"/>
    <col min="11761" max="11761" width="33" style="93" customWidth="1"/>
    <col min="11762" max="11762" width="19.33203125" style="93" customWidth="1"/>
    <col min="11763" max="11789" width="13.6640625" style="93" customWidth="1"/>
    <col min="11790" max="11790" width="70.5546875" style="93" customWidth="1"/>
    <col min="11791" max="12014" width="11.5546875" style="93"/>
    <col min="12015" max="12015" width="5.44140625" style="93" bestFit="1" customWidth="1"/>
    <col min="12016" max="12016" width="33" style="93" bestFit="1" customWidth="1"/>
    <col min="12017" max="12017" width="33" style="93" customWidth="1"/>
    <col min="12018" max="12018" width="19.33203125" style="93" customWidth="1"/>
    <col min="12019" max="12045" width="13.6640625" style="93" customWidth="1"/>
    <col min="12046" max="12046" width="70.5546875" style="93" customWidth="1"/>
    <col min="12047" max="12270" width="11.5546875" style="93"/>
    <col min="12271" max="12271" width="5.44140625" style="93" bestFit="1" customWidth="1"/>
    <col min="12272" max="12272" width="33" style="93" bestFit="1" customWidth="1"/>
    <col min="12273" max="12273" width="33" style="93" customWidth="1"/>
    <col min="12274" max="12274" width="19.33203125" style="93" customWidth="1"/>
    <col min="12275" max="12301" width="13.6640625" style="93" customWidth="1"/>
    <col min="12302" max="12302" width="70.5546875" style="93" customWidth="1"/>
    <col min="12303" max="12526" width="11.5546875" style="93"/>
    <col min="12527" max="12527" width="5.44140625" style="93" bestFit="1" customWidth="1"/>
    <col min="12528" max="12528" width="33" style="93" bestFit="1" customWidth="1"/>
    <col min="12529" max="12529" width="33" style="93" customWidth="1"/>
    <col min="12530" max="12530" width="19.33203125" style="93" customWidth="1"/>
    <col min="12531" max="12557" width="13.6640625" style="93" customWidth="1"/>
    <col min="12558" max="12558" width="70.5546875" style="93" customWidth="1"/>
    <col min="12559" max="12782" width="11.5546875" style="93"/>
    <col min="12783" max="12783" width="5.44140625" style="93" bestFit="1" customWidth="1"/>
    <col min="12784" max="12784" width="33" style="93" bestFit="1" customWidth="1"/>
    <col min="12785" max="12785" width="33" style="93" customWidth="1"/>
    <col min="12786" max="12786" width="19.33203125" style="93" customWidth="1"/>
    <col min="12787" max="12813" width="13.6640625" style="93" customWidth="1"/>
    <col min="12814" max="12814" width="70.5546875" style="93" customWidth="1"/>
    <col min="12815" max="13038" width="11.5546875" style="93"/>
    <col min="13039" max="13039" width="5.44140625" style="93" bestFit="1" customWidth="1"/>
    <col min="13040" max="13040" width="33" style="93" bestFit="1" customWidth="1"/>
    <col min="13041" max="13041" width="33" style="93" customWidth="1"/>
    <col min="13042" max="13042" width="19.33203125" style="93" customWidth="1"/>
    <col min="13043" max="13069" width="13.6640625" style="93" customWidth="1"/>
    <col min="13070" max="13070" width="70.5546875" style="93" customWidth="1"/>
    <col min="13071" max="13294" width="11.5546875" style="93"/>
    <col min="13295" max="13295" width="5.44140625" style="93" bestFit="1" customWidth="1"/>
    <col min="13296" max="13296" width="33" style="93" bestFit="1" customWidth="1"/>
    <col min="13297" max="13297" width="33" style="93" customWidth="1"/>
    <col min="13298" max="13298" width="19.33203125" style="93" customWidth="1"/>
    <col min="13299" max="13325" width="13.6640625" style="93" customWidth="1"/>
    <col min="13326" max="13326" width="70.5546875" style="93" customWidth="1"/>
    <col min="13327" max="13550" width="11.5546875" style="93"/>
    <col min="13551" max="13551" width="5.44140625" style="93" bestFit="1" customWidth="1"/>
    <col min="13552" max="13552" width="33" style="93" bestFit="1" customWidth="1"/>
    <col min="13553" max="13553" width="33" style="93" customWidth="1"/>
    <col min="13554" max="13554" width="19.33203125" style="93" customWidth="1"/>
    <col min="13555" max="13581" width="13.6640625" style="93" customWidth="1"/>
    <col min="13582" max="13582" width="70.5546875" style="93" customWidth="1"/>
    <col min="13583" max="13806" width="11.5546875" style="93"/>
    <col min="13807" max="13807" width="5.44140625" style="93" bestFit="1" customWidth="1"/>
    <col min="13808" max="13808" width="33" style="93" bestFit="1" customWidth="1"/>
    <col min="13809" max="13809" width="33" style="93" customWidth="1"/>
    <col min="13810" max="13810" width="19.33203125" style="93" customWidth="1"/>
    <col min="13811" max="13837" width="13.6640625" style="93" customWidth="1"/>
    <col min="13838" max="13838" width="70.5546875" style="93" customWidth="1"/>
    <col min="13839" max="14062" width="11.5546875" style="93"/>
    <col min="14063" max="14063" width="5.44140625" style="93" bestFit="1" customWidth="1"/>
    <col min="14064" max="14064" width="33" style="93" bestFit="1" customWidth="1"/>
    <col min="14065" max="14065" width="33" style="93" customWidth="1"/>
    <col min="14066" max="14066" width="19.33203125" style="93" customWidth="1"/>
    <col min="14067" max="14093" width="13.6640625" style="93" customWidth="1"/>
    <col min="14094" max="14094" width="70.5546875" style="93" customWidth="1"/>
    <col min="14095" max="14318" width="11.5546875" style="93"/>
    <col min="14319" max="14319" width="5.44140625" style="93" bestFit="1" customWidth="1"/>
    <col min="14320" max="14320" width="33" style="93" bestFit="1" customWidth="1"/>
    <col min="14321" max="14321" width="33" style="93" customWidth="1"/>
    <col min="14322" max="14322" width="19.33203125" style="93" customWidth="1"/>
    <col min="14323" max="14349" width="13.6640625" style="93" customWidth="1"/>
    <col min="14350" max="14350" width="70.5546875" style="93" customWidth="1"/>
    <col min="14351" max="14574" width="11.5546875" style="93"/>
    <col min="14575" max="14575" width="5.44140625" style="93" bestFit="1" customWidth="1"/>
    <col min="14576" max="14576" width="33" style="93" bestFit="1" customWidth="1"/>
    <col min="14577" max="14577" width="33" style="93" customWidth="1"/>
    <col min="14578" max="14578" width="19.33203125" style="93" customWidth="1"/>
    <col min="14579" max="14605" width="13.6640625" style="93" customWidth="1"/>
    <col min="14606" max="14606" width="70.5546875" style="93" customWidth="1"/>
    <col min="14607" max="14830" width="11.5546875" style="93"/>
    <col min="14831" max="14831" width="5.44140625" style="93" bestFit="1" customWidth="1"/>
    <col min="14832" max="14832" width="33" style="93" bestFit="1" customWidth="1"/>
    <col min="14833" max="14833" width="33" style="93" customWidth="1"/>
    <col min="14834" max="14834" width="19.33203125" style="93" customWidth="1"/>
    <col min="14835" max="14861" width="13.6640625" style="93" customWidth="1"/>
    <col min="14862" max="14862" width="70.5546875" style="93" customWidth="1"/>
    <col min="14863" max="15086" width="11.5546875" style="93"/>
    <col min="15087" max="15087" width="5.44140625" style="93" bestFit="1" customWidth="1"/>
    <col min="15088" max="15088" width="33" style="93" bestFit="1" customWidth="1"/>
    <col min="15089" max="15089" width="33" style="93" customWidth="1"/>
    <col min="15090" max="15090" width="19.33203125" style="93" customWidth="1"/>
    <col min="15091" max="15117" width="13.6640625" style="93" customWidth="1"/>
    <col min="15118" max="15118" width="70.5546875" style="93" customWidth="1"/>
    <col min="15119" max="15342" width="11.5546875" style="93"/>
    <col min="15343" max="15343" width="5.44140625" style="93" bestFit="1" customWidth="1"/>
    <col min="15344" max="15344" width="33" style="93" bestFit="1" customWidth="1"/>
    <col min="15345" max="15345" width="33" style="93" customWidth="1"/>
    <col min="15346" max="15346" width="19.33203125" style="93" customWidth="1"/>
    <col min="15347" max="15373" width="13.6640625" style="93" customWidth="1"/>
    <col min="15374" max="15374" width="70.5546875" style="93" customWidth="1"/>
    <col min="15375" max="15598" width="11.5546875" style="93"/>
    <col min="15599" max="15599" width="5.44140625" style="93" bestFit="1" customWidth="1"/>
    <col min="15600" max="15600" width="33" style="93" bestFit="1" customWidth="1"/>
    <col min="15601" max="15601" width="33" style="93" customWidth="1"/>
    <col min="15602" max="15602" width="19.33203125" style="93" customWidth="1"/>
    <col min="15603" max="15629" width="13.6640625" style="93" customWidth="1"/>
    <col min="15630" max="15630" width="70.5546875" style="93" customWidth="1"/>
    <col min="15631" max="15854" width="11.5546875" style="93"/>
    <col min="15855" max="15855" width="5.44140625" style="93" bestFit="1" customWidth="1"/>
    <col min="15856" max="15856" width="33" style="93" bestFit="1" customWidth="1"/>
    <col min="15857" max="15857" width="33" style="93" customWidth="1"/>
    <col min="15858" max="15858" width="19.33203125" style="93" customWidth="1"/>
    <col min="15859" max="15885" width="13.6640625" style="93" customWidth="1"/>
    <col min="15886" max="15886" width="70.5546875" style="93" customWidth="1"/>
    <col min="15887" max="16110" width="11.5546875" style="93"/>
    <col min="16111" max="16111" width="5.44140625" style="93" bestFit="1" customWidth="1"/>
    <col min="16112" max="16112" width="33" style="93" bestFit="1" customWidth="1"/>
    <col min="16113" max="16113" width="33" style="93" customWidth="1"/>
    <col min="16114" max="16114" width="19.33203125" style="93" customWidth="1"/>
    <col min="16115" max="16141" width="13.6640625" style="93" customWidth="1"/>
    <col min="16142" max="16142" width="70.5546875" style="93" customWidth="1"/>
    <col min="16143" max="16384" width="11.5546875" style="93"/>
  </cols>
  <sheetData>
    <row r="2" spans="1:17" s="90" customFormat="1" ht="97.5" customHeight="1" x14ac:dyDescent="0.8">
      <c r="A2" s="88"/>
      <c r="B2" s="89" t="s">
        <v>92</v>
      </c>
      <c r="J2" s="91"/>
    </row>
    <row r="3" spans="1:17" ht="23.45" customHeight="1" x14ac:dyDescent="0.3"/>
    <row r="4" spans="1:17" ht="75.75" customHeight="1" x14ac:dyDescent="0.8">
      <c r="B4" s="416" t="s">
        <v>56</v>
      </c>
      <c r="C4" s="416"/>
      <c r="E4" s="415" t="s">
        <v>74</v>
      </c>
      <c r="F4" s="415"/>
      <c r="H4" s="414" t="s">
        <v>75</v>
      </c>
      <c r="I4" s="414"/>
      <c r="K4" s="414" t="s">
        <v>57</v>
      </c>
      <c r="L4" s="414"/>
      <c r="N4" s="95" t="s">
        <v>58</v>
      </c>
      <c r="P4" s="90"/>
    </row>
    <row r="5" spans="1:17" ht="41.25" customHeight="1" x14ac:dyDescent="0.8">
      <c r="B5" s="416"/>
      <c r="C5" s="416"/>
      <c r="E5" s="415"/>
      <c r="F5" s="415"/>
      <c r="H5" s="414"/>
      <c r="I5" s="414"/>
      <c r="K5" s="177" t="s">
        <v>72</v>
      </c>
      <c r="L5" s="155">
        <f>'Factory Input Fields'!D24</f>
        <v>0</v>
      </c>
      <c r="N5" s="155">
        <f>'Factory Input Fields'!C13</f>
        <v>0</v>
      </c>
      <c r="P5" s="90"/>
    </row>
    <row r="6" spans="1:17" ht="41.25" customHeight="1" x14ac:dyDescent="0.8">
      <c r="B6" s="416"/>
      <c r="C6" s="416"/>
      <c r="E6" s="415"/>
      <c r="F6" s="415"/>
      <c r="H6" s="414"/>
      <c r="I6" s="414"/>
      <c r="K6" s="177" t="s">
        <v>73</v>
      </c>
      <c r="L6" s="155">
        <f>'Factory Input Fields'!E24</f>
        <v>0</v>
      </c>
      <c r="N6" s="176"/>
      <c r="O6" s="176"/>
      <c r="P6" s="90"/>
    </row>
    <row r="7" spans="1:17" ht="41.25" customHeight="1" x14ac:dyDescent="0.8">
      <c r="B7" s="416"/>
      <c r="C7" s="416"/>
      <c r="E7" s="415"/>
      <c r="F7" s="415"/>
      <c r="H7" s="414"/>
      <c r="I7" s="414"/>
      <c r="K7" s="177" t="s">
        <v>135</v>
      </c>
      <c r="L7" s="155">
        <f>'Factory Input Fields'!F24</f>
        <v>0</v>
      </c>
      <c r="N7" s="176"/>
      <c r="O7" s="181"/>
      <c r="P7" s="90"/>
    </row>
    <row r="8" spans="1:17" ht="41.25" customHeight="1" x14ac:dyDescent="0.8">
      <c r="B8" s="420">
        <f>'Factory Input Fields'!C11</f>
        <v>16000</v>
      </c>
      <c r="C8" s="420"/>
      <c r="E8" s="420">
        <f>'Factory Input Fields'!C44</f>
        <v>1810350</v>
      </c>
      <c r="F8" s="420"/>
      <c r="H8" s="420">
        <f>'Factory Input Fields'!C45</f>
        <v>7249086</v>
      </c>
      <c r="I8" s="420"/>
      <c r="K8" s="177" t="s">
        <v>136</v>
      </c>
      <c r="L8" s="155">
        <f>'Factory Input Fields'!G24</f>
        <v>0</v>
      </c>
      <c r="O8" s="181"/>
      <c r="P8" s="90"/>
    </row>
    <row r="9" spans="1:17" ht="15.6" customHeight="1" x14ac:dyDescent="0.3">
      <c r="E9" s="96"/>
      <c r="F9" s="97"/>
      <c r="G9" s="97"/>
      <c r="H9" s="97"/>
      <c r="I9" s="97"/>
      <c r="J9" s="98"/>
      <c r="K9" s="97"/>
      <c r="L9" s="97"/>
      <c r="M9" s="97"/>
      <c r="N9" s="97"/>
      <c r="O9" s="97"/>
      <c r="P9" s="97"/>
      <c r="Q9" s="97"/>
    </row>
    <row r="10" spans="1:17" ht="18" thickBot="1" x14ac:dyDescent="0.35"/>
    <row r="11" spans="1:17" s="101" customFormat="1" ht="84.6" customHeight="1" thickBot="1" x14ac:dyDescent="0.45">
      <c r="A11" s="99"/>
      <c r="B11" s="425" t="s">
        <v>59</v>
      </c>
      <c r="C11" s="426"/>
      <c r="D11" s="100"/>
      <c r="E11" s="421" t="s">
        <v>60</v>
      </c>
      <c r="F11" s="422"/>
      <c r="G11" s="100"/>
      <c r="H11" s="423" t="s">
        <v>61</v>
      </c>
      <c r="I11" s="424"/>
      <c r="J11" s="100"/>
      <c r="K11" s="417" t="s">
        <v>64</v>
      </c>
      <c r="L11" s="418"/>
      <c r="M11" s="418"/>
      <c r="N11" s="418"/>
      <c r="O11" s="418"/>
      <c r="P11" s="418"/>
      <c r="Q11" s="418"/>
    </row>
    <row r="12" spans="1:17" ht="117.6" customHeight="1" x14ac:dyDescent="0.3">
      <c r="A12" s="102"/>
      <c r="B12" s="427"/>
      <c r="C12" s="428"/>
      <c r="D12" s="100"/>
      <c r="E12" s="103" t="s">
        <v>62</v>
      </c>
      <c r="F12" s="103" t="s">
        <v>63</v>
      </c>
      <c r="G12" s="100"/>
      <c r="H12" s="103" t="s">
        <v>62</v>
      </c>
      <c r="I12" s="103" t="s">
        <v>63</v>
      </c>
      <c r="J12" s="100"/>
      <c r="K12" s="418"/>
      <c r="L12" s="418"/>
      <c r="M12" s="418"/>
      <c r="N12" s="418"/>
      <c r="O12" s="418"/>
      <c r="P12" s="418"/>
      <c r="Q12" s="418"/>
    </row>
    <row r="13" spans="1:17" ht="139.15" customHeight="1" x14ac:dyDescent="0.3">
      <c r="A13" s="104"/>
      <c r="B13" s="387" t="s">
        <v>65</v>
      </c>
      <c r="C13" s="105" t="s">
        <v>93</v>
      </c>
      <c r="D13" s="106"/>
      <c r="E13" s="107">
        <f>E8</f>
        <v>1810350</v>
      </c>
      <c r="F13" s="107"/>
      <c r="G13" s="108"/>
      <c r="H13" s="109">
        <f>H8</f>
        <v>7249086</v>
      </c>
      <c r="I13" s="109"/>
      <c r="J13" s="110"/>
      <c r="K13" s="390" t="s">
        <v>112</v>
      </c>
      <c r="L13" s="390"/>
      <c r="M13" s="390"/>
      <c r="N13" s="390"/>
      <c r="O13" s="390"/>
      <c r="P13" s="390"/>
      <c r="Q13" s="390"/>
    </row>
    <row r="14" spans="1:17" ht="75.95" customHeight="1" x14ac:dyDescent="0.3">
      <c r="A14" s="104"/>
      <c r="B14" s="387"/>
      <c r="C14" s="105" t="s">
        <v>94</v>
      </c>
      <c r="D14" s="106"/>
      <c r="E14" s="107">
        <f>100*E13/96</f>
        <v>1885781.25</v>
      </c>
      <c r="F14" s="107"/>
      <c r="G14" s="108"/>
      <c r="H14" s="109">
        <f>100*H13/96</f>
        <v>7551131.25</v>
      </c>
      <c r="I14" s="109"/>
      <c r="J14" s="110"/>
      <c r="K14" s="390" t="s">
        <v>113</v>
      </c>
      <c r="L14" s="390"/>
      <c r="M14" s="390"/>
      <c r="N14" s="390"/>
      <c r="O14" s="390"/>
      <c r="P14" s="390"/>
      <c r="Q14" s="390"/>
    </row>
    <row r="15" spans="1:17" s="112" customFormat="1" ht="108" customHeight="1" x14ac:dyDescent="0.3">
      <c r="A15" s="104"/>
      <c r="B15" s="387"/>
      <c r="C15" s="111" t="s">
        <v>95</v>
      </c>
      <c r="D15" s="106"/>
      <c r="E15" s="107"/>
      <c r="F15" s="107">
        <f>((E14/4.33/40*1.5*L5)+(E14/4.33/40*2*L6)+(E14/4.33/40*3*L7)+(E14/4.33/40*4*L8))*4.33</f>
        <v>0</v>
      </c>
      <c r="G15" s="108"/>
      <c r="H15" s="109"/>
      <c r="I15" s="109">
        <f>((H14/4.33/40*1.5*L5)+(H14/4.33/40*2*L6)+(H14/4.33/40*3*L7)+(H14/4.33/40*4*L8))*4.33</f>
        <v>0</v>
      </c>
      <c r="J15" s="110"/>
      <c r="K15" s="390" t="s">
        <v>114</v>
      </c>
      <c r="L15" s="390"/>
      <c r="M15" s="390"/>
      <c r="N15" s="390"/>
      <c r="O15" s="390"/>
      <c r="P15" s="390"/>
      <c r="Q15" s="390"/>
    </row>
    <row r="16" spans="1:17" ht="57" customHeight="1" x14ac:dyDescent="0.3">
      <c r="A16" s="104"/>
      <c r="B16" s="387"/>
      <c r="C16" s="113" t="s">
        <v>15</v>
      </c>
      <c r="D16" s="114"/>
      <c r="E16" s="171">
        <f>E14</f>
        <v>1885781.25</v>
      </c>
      <c r="F16" s="171">
        <f>F15</f>
        <v>0</v>
      </c>
      <c r="G16" s="172"/>
      <c r="H16" s="173">
        <f>H14</f>
        <v>7551131.25</v>
      </c>
      <c r="I16" s="174">
        <f>I15</f>
        <v>0</v>
      </c>
      <c r="J16" s="115"/>
      <c r="K16" s="419"/>
      <c r="L16" s="419"/>
      <c r="M16" s="419"/>
      <c r="N16" s="419"/>
      <c r="O16" s="419"/>
      <c r="P16" s="419"/>
      <c r="Q16" s="419"/>
    </row>
    <row r="17" spans="1:17" ht="149.44999999999999" customHeight="1" x14ac:dyDescent="0.3">
      <c r="A17" s="104"/>
      <c r="B17" s="408" t="s">
        <v>66</v>
      </c>
      <c r="C17" s="116" t="s">
        <v>102</v>
      </c>
      <c r="D17" s="117"/>
      <c r="E17" s="118">
        <f>IFERROR(Q17/N5/12,0)</f>
        <v>0</v>
      </c>
      <c r="F17" s="107"/>
      <c r="G17" s="119"/>
      <c r="H17" s="120">
        <f>IFERROR(Q17/N5/12,0)</f>
        <v>0</v>
      </c>
      <c r="I17" s="121"/>
      <c r="J17" s="122"/>
      <c r="K17" s="378" t="s">
        <v>152</v>
      </c>
      <c r="L17" s="378"/>
      <c r="M17" s="378"/>
      <c r="N17" s="378"/>
      <c r="O17" s="378"/>
      <c r="P17" s="378"/>
      <c r="Q17" s="153">
        <f>'Factory Input Fields'!C29</f>
        <v>0</v>
      </c>
    </row>
    <row r="18" spans="1:17" ht="113.25" customHeight="1" x14ac:dyDescent="0.3">
      <c r="A18" s="104"/>
      <c r="B18" s="409"/>
      <c r="C18" s="116" t="s">
        <v>103</v>
      </c>
      <c r="D18" s="117"/>
      <c r="E18" s="118">
        <f>IFERROR(Q18/N5/12,0)</f>
        <v>0</v>
      </c>
      <c r="F18" s="107"/>
      <c r="G18" s="119"/>
      <c r="H18" s="120">
        <f>IFERROR(Q18/N5/12,0)</f>
        <v>0</v>
      </c>
      <c r="I18" s="121"/>
      <c r="J18" s="122"/>
      <c r="K18" s="389" t="s">
        <v>153</v>
      </c>
      <c r="L18" s="378"/>
      <c r="M18" s="378"/>
      <c r="N18" s="378"/>
      <c r="O18" s="378"/>
      <c r="P18" s="378"/>
      <c r="Q18" s="153">
        <f>'Factory Input Fields'!C30</f>
        <v>0</v>
      </c>
    </row>
    <row r="19" spans="1:17" ht="96" customHeight="1" x14ac:dyDescent="0.3">
      <c r="A19" s="104"/>
      <c r="B19" s="409"/>
      <c r="C19" s="116" t="s">
        <v>104</v>
      </c>
      <c r="D19" s="117"/>
      <c r="E19" s="118">
        <f>IFERROR(Q19/N5/12,0)</f>
        <v>0</v>
      </c>
      <c r="F19" s="107"/>
      <c r="G19" s="119"/>
      <c r="H19" s="120">
        <f>IFERROR(Q19/N5/12,0)</f>
        <v>0</v>
      </c>
      <c r="I19" s="120"/>
      <c r="J19" s="122"/>
      <c r="K19" s="378" t="s">
        <v>154</v>
      </c>
      <c r="L19" s="378"/>
      <c r="M19" s="378"/>
      <c r="N19" s="378"/>
      <c r="O19" s="378"/>
      <c r="P19" s="378"/>
      <c r="Q19" s="153">
        <f>'Factory Input Fields'!C31</f>
        <v>0</v>
      </c>
    </row>
    <row r="20" spans="1:17" ht="124.15" customHeight="1" x14ac:dyDescent="0.3">
      <c r="A20" s="104"/>
      <c r="B20" s="409"/>
      <c r="C20" s="116" t="s">
        <v>105</v>
      </c>
      <c r="D20" s="117"/>
      <c r="E20" s="118">
        <f>IFERROR(Q20/$N$5,0)</f>
        <v>0</v>
      </c>
      <c r="F20" s="107"/>
      <c r="G20" s="119"/>
      <c r="H20" s="121">
        <f>IFERROR(Q20/$N$5,0)</f>
        <v>0</v>
      </c>
      <c r="I20" s="121"/>
      <c r="J20" s="122"/>
      <c r="K20" s="378" t="s">
        <v>147</v>
      </c>
      <c r="L20" s="378"/>
      <c r="M20" s="378"/>
      <c r="N20" s="378"/>
      <c r="O20" s="378"/>
      <c r="P20" s="378"/>
      <c r="Q20" s="153">
        <f>'Factory Input Fields'!C32</f>
        <v>0</v>
      </c>
    </row>
    <row r="21" spans="1:17" ht="106.15" customHeight="1" x14ac:dyDescent="0.3">
      <c r="A21" s="104"/>
      <c r="B21" s="409"/>
      <c r="C21" s="116" t="s">
        <v>106</v>
      </c>
      <c r="D21" s="117"/>
      <c r="E21" s="118">
        <f>IFERROR(Q21/$N$5,0)</f>
        <v>0</v>
      </c>
      <c r="F21" s="107"/>
      <c r="G21" s="119"/>
      <c r="H21" s="121">
        <f>IFERROR(Q21/$N$5,0)</f>
        <v>0</v>
      </c>
      <c r="I21" s="121"/>
      <c r="J21" s="122"/>
      <c r="K21" s="378" t="s">
        <v>148</v>
      </c>
      <c r="L21" s="378"/>
      <c r="M21" s="378"/>
      <c r="N21" s="378"/>
      <c r="O21" s="378"/>
      <c r="P21" s="378"/>
      <c r="Q21" s="153">
        <f>'Factory Input Fields'!C33</f>
        <v>0</v>
      </c>
    </row>
    <row r="22" spans="1:17" ht="105" customHeight="1" x14ac:dyDescent="0.3">
      <c r="A22" s="104"/>
      <c r="B22" s="409"/>
      <c r="C22" s="116" t="s">
        <v>107</v>
      </c>
      <c r="D22" s="117"/>
      <c r="E22" s="118">
        <f>IFERROR(Q22/$N$5,0)</f>
        <v>0</v>
      </c>
      <c r="F22" s="107"/>
      <c r="G22" s="119"/>
      <c r="H22" s="121">
        <f>IFERROR(Q22/$N$5,0)</f>
        <v>0</v>
      </c>
      <c r="I22" s="121"/>
      <c r="J22" s="122"/>
      <c r="K22" s="378" t="s">
        <v>151</v>
      </c>
      <c r="L22" s="378"/>
      <c r="M22" s="378"/>
      <c r="N22" s="378"/>
      <c r="O22" s="378"/>
      <c r="P22" s="378"/>
      <c r="Q22" s="153">
        <f>'Factory Input Fields'!C34</f>
        <v>0</v>
      </c>
    </row>
    <row r="23" spans="1:17" ht="99" customHeight="1" x14ac:dyDescent="0.3">
      <c r="A23" s="104"/>
      <c r="B23" s="409"/>
      <c r="C23" s="116" t="s">
        <v>108</v>
      </c>
      <c r="D23" s="117"/>
      <c r="E23" s="118">
        <f>IFERROR(Q23/$N$5,0)</f>
        <v>0</v>
      </c>
      <c r="F23" s="107"/>
      <c r="G23" s="119"/>
      <c r="H23" s="121">
        <f>IFERROR(Q23/$N$5,0)</f>
        <v>0</v>
      </c>
      <c r="I23" s="121"/>
      <c r="J23" s="122"/>
      <c r="K23" s="378" t="s">
        <v>149</v>
      </c>
      <c r="L23" s="378"/>
      <c r="M23" s="378"/>
      <c r="N23" s="378"/>
      <c r="O23" s="378"/>
      <c r="P23" s="378"/>
      <c r="Q23" s="153">
        <f>'Factory Input Fields'!C35</f>
        <v>0</v>
      </c>
    </row>
    <row r="24" spans="1:17" ht="103.9" customHeight="1" x14ac:dyDescent="0.3">
      <c r="A24" s="104"/>
      <c r="B24" s="409"/>
      <c r="C24" s="116" t="s">
        <v>109</v>
      </c>
      <c r="D24" s="117"/>
      <c r="E24" s="118">
        <f>IFERROR(Q24/$N$5,0)</f>
        <v>0</v>
      </c>
      <c r="F24" s="107"/>
      <c r="G24" s="119"/>
      <c r="H24" s="121">
        <f>IFERROR(Q24/$N$5,0)</f>
        <v>0</v>
      </c>
      <c r="I24" s="121"/>
      <c r="J24" s="122"/>
      <c r="K24" s="378" t="s">
        <v>150</v>
      </c>
      <c r="L24" s="378"/>
      <c r="M24" s="378"/>
      <c r="N24" s="378"/>
      <c r="O24" s="378"/>
      <c r="P24" s="378"/>
      <c r="Q24" s="153">
        <f>'Factory Input Fields'!C36</f>
        <v>0</v>
      </c>
    </row>
    <row r="25" spans="1:17" ht="107.45" customHeight="1" x14ac:dyDescent="0.3">
      <c r="A25" s="104"/>
      <c r="B25" s="409"/>
      <c r="C25" s="116" t="s">
        <v>110</v>
      </c>
      <c r="D25" s="117"/>
      <c r="E25" s="118">
        <f>IFERROR(Q25/$N$5/12,0)</f>
        <v>0</v>
      </c>
      <c r="F25" s="107"/>
      <c r="G25" s="119"/>
      <c r="H25" s="121">
        <f>IFERROR(Q25/$N$5/12,0)</f>
        <v>0</v>
      </c>
      <c r="I25" s="121"/>
      <c r="J25" s="122"/>
      <c r="K25" s="378" t="s">
        <v>155</v>
      </c>
      <c r="L25" s="378"/>
      <c r="M25" s="378"/>
      <c r="N25" s="378"/>
      <c r="O25" s="378"/>
      <c r="P25" s="378"/>
      <c r="Q25" s="153">
        <f>'Factory Input Fields'!C37</f>
        <v>0</v>
      </c>
    </row>
    <row r="26" spans="1:17" ht="114.6" customHeight="1" x14ac:dyDescent="0.3">
      <c r="A26" s="104"/>
      <c r="B26" s="409"/>
      <c r="C26" s="123" t="s">
        <v>111</v>
      </c>
      <c r="D26" s="117"/>
      <c r="E26" s="118">
        <f>IFERROR(Q26/$N$5,0)</f>
        <v>0</v>
      </c>
      <c r="F26" s="107"/>
      <c r="G26" s="124"/>
      <c r="H26" s="121">
        <f>IFERROR(Q26/$N$5,0)</f>
        <v>0</v>
      </c>
      <c r="I26" s="121"/>
      <c r="J26" s="122"/>
      <c r="K26" s="378" t="s">
        <v>156</v>
      </c>
      <c r="L26" s="378"/>
      <c r="M26" s="378"/>
      <c r="N26" s="378"/>
      <c r="O26" s="378"/>
      <c r="P26" s="378"/>
      <c r="Q26" s="153">
        <f>'Factory Input Fields'!C38</f>
        <v>0</v>
      </c>
    </row>
    <row r="27" spans="1:17" s="127" customFormat="1" ht="55.35" customHeight="1" x14ac:dyDescent="0.4">
      <c r="A27" s="125"/>
      <c r="B27" s="410"/>
      <c r="C27" s="126" t="s">
        <v>0</v>
      </c>
      <c r="D27" s="114"/>
      <c r="E27" s="168">
        <f>SUM(E17:E26)</f>
        <v>0</v>
      </c>
      <c r="F27" s="168"/>
      <c r="G27" s="169"/>
      <c r="H27" s="170">
        <f>SUM(H17:H26)</f>
        <v>0</v>
      </c>
      <c r="I27" s="170"/>
      <c r="J27" s="115"/>
      <c r="K27" s="388"/>
      <c r="L27" s="388"/>
      <c r="M27" s="388"/>
      <c r="N27" s="388"/>
      <c r="O27" s="388"/>
      <c r="P27" s="388"/>
      <c r="Q27" s="388"/>
    </row>
    <row r="29" spans="1:17" s="130" customFormat="1" ht="134.44999999999999" customHeight="1" x14ac:dyDescent="0.3">
      <c r="A29" s="104"/>
      <c r="B29" s="411" t="s">
        <v>67</v>
      </c>
      <c r="C29" s="116" t="s">
        <v>100</v>
      </c>
      <c r="D29" s="117"/>
      <c r="E29" s="118">
        <f>IFERROR((E16++E17+E18++E19+E20+E21+E22+E25)*10.24%,0)</f>
        <v>193104</v>
      </c>
      <c r="F29" s="118">
        <f>F16*10.24%</f>
        <v>0</v>
      </c>
      <c r="G29" s="128"/>
      <c r="H29" s="120">
        <f>IFERROR((H16++H17+H18++H19+H20+H21+H22+H25)*10.24%,0)</f>
        <v>773235.84000000008</v>
      </c>
      <c r="I29" s="120">
        <f>I16*10.24%</f>
        <v>0</v>
      </c>
      <c r="J29" s="122"/>
      <c r="K29" s="377" t="s">
        <v>97</v>
      </c>
      <c r="L29" s="377"/>
      <c r="M29" s="377"/>
      <c r="N29" s="377"/>
      <c r="O29" s="377"/>
      <c r="P29" s="377"/>
      <c r="Q29" s="377"/>
    </row>
    <row r="30" spans="1:17" s="130" customFormat="1" ht="111" customHeight="1" x14ac:dyDescent="0.3">
      <c r="A30" s="104"/>
      <c r="B30" s="412"/>
      <c r="C30" s="116" t="s">
        <v>99</v>
      </c>
      <c r="D30" s="117"/>
      <c r="E30" s="118">
        <f>IFERROR(Q30/N5/12,0)</f>
        <v>0</v>
      </c>
      <c r="F30" s="107"/>
      <c r="G30" s="128"/>
      <c r="H30" s="129">
        <f>IFERROR(Q30/N5/12,0)</f>
        <v>0</v>
      </c>
      <c r="I30" s="121"/>
      <c r="J30" s="122"/>
      <c r="K30" s="378" t="s">
        <v>96</v>
      </c>
      <c r="L30" s="378"/>
      <c r="M30" s="378"/>
      <c r="N30" s="378"/>
      <c r="O30" s="378"/>
      <c r="P30" s="378"/>
      <c r="Q30" s="154">
        <f>'Factory Input Fields'!C40</f>
        <v>0</v>
      </c>
    </row>
    <row r="31" spans="1:17" s="130" customFormat="1" ht="134.44999999999999" customHeight="1" x14ac:dyDescent="0.3">
      <c r="A31" s="104"/>
      <c r="B31" s="412"/>
      <c r="C31" s="116" t="s">
        <v>98</v>
      </c>
      <c r="D31" s="117"/>
      <c r="E31" s="118">
        <f>IFERROR(Q31/N5/12,0)</f>
        <v>0</v>
      </c>
      <c r="F31" s="118"/>
      <c r="G31" s="128"/>
      <c r="H31" s="129">
        <f>IFERROR(Q31/N5/12,0)</f>
        <v>0</v>
      </c>
      <c r="I31" s="120"/>
      <c r="J31" s="122"/>
      <c r="K31" s="378" t="s">
        <v>157</v>
      </c>
      <c r="L31" s="378"/>
      <c r="M31" s="378"/>
      <c r="N31" s="378"/>
      <c r="O31" s="378"/>
      <c r="P31" s="378"/>
      <c r="Q31" s="154">
        <f>'Factory Input Fields'!C41</f>
        <v>0</v>
      </c>
    </row>
    <row r="32" spans="1:17" s="130" customFormat="1" ht="109.9" customHeight="1" x14ac:dyDescent="0.3">
      <c r="A32" s="104"/>
      <c r="B32" s="412"/>
      <c r="C32" s="116" t="s">
        <v>101</v>
      </c>
      <c r="D32" s="117"/>
      <c r="E32" s="118">
        <f>IFERROR(Q32/N5/12,0)</f>
        <v>0</v>
      </c>
      <c r="F32" s="107"/>
      <c r="G32" s="128"/>
      <c r="H32" s="129">
        <f>IFERROR(Q32/N5/12,0)</f>
        <v>0</v>
      </c>
      <c r="I32" s="121"/>
      <c r="J32" s="122"/>
      <c r="K32" s="378" t="s">
        <v>158</v>
      </c>
      <c r="L32" s="378"/>
      <c r="M32" s="378"/>
      <c r="N32" s="378"/>
      <c r="O32" s="378"/>
      <c r="P32" s="378"/>
      <c r="Q32" s="154">
        <f>'Factory Input Fields'!C42</f>
        <v>0</v>
      </c>
    </row>
    <row r="33" spans="1:17" s="130" customFormat="1" ht="66" customHeight="1" x14ac:dyDescent="0.3">
      <c r="A33" s="104"/>
      <c r="B33" s="413"/>
      <c r="C33" s="126" t="s">
        <v>16</v>
      </c>
      <c r="D33" s="117"/>
      <c r="E33" s="165">
        <f>SUM(E29:E32)</f>
        <v>193104</v>
      </c>
      <c r="F33" s="166">
        <f>SUM(F29:F32)</f>
        <v>0</v>
      </c>
      <c r="G33" s="131"/>
      <c r="H33" s="167">
        <f>SUM(H29:H32)</f>
        <v>773235.84000000008</v>
      </c>
      <c r="I33" s="167">
        <f>SUM(I29:I32)</f>
        <v>0</v>
      </c>
      <c r="J33" s="122"/>
      <c r="K33" s="380"/>
      <c r="L33" s="380"/>
      <c r="M33" s="380"/>
      <c r="N33" s="380"/>
      <c r="O33" s="380"/>
      <c r="P33" s="380"/>
      <c r="Q33" s="380"/>
    </row>
    <row r="34" spans="1:17" ht="68.849999999999994" customHeight="1" x14ac:dyDescent="0.3">
      <c r="A34" s="104"/>
      <c r="B34" s="379" t="s">
        <v>68</v>
      </c>
      <c r="C34" s="379"/>
      <c r="D34" s="132"/>
      <c r="E34" s="133">
        <f>E33+E27+E16</f>
        <v>2078885.25</v>
      </c>
      <c r="F34" s="133">
        <f>F33+F27+F16</f>
        <v>0</v>
      </c>
      <c r="G34" s="134"/>
      <c r="H34" s="135">
        <f>H33+H27+H16</f>
        <v>8324367.0899999999</v>
      </c>
      <c r="I34" s="135">
        <f>I33+I27+I16</f>
        <v>0</v>
      </c>
      <c r="J34" s="136"/>
      <c r="K34" s="381"/>
      <c r="L34" s="381"/>
      <c r="M34" s="381"/>
      <c r="N34" s="381"/>
      <c r="O34" s="381"/>
      <c r="P34" s="381"/>
      <c r="Q34" s="381"/>
    </row>
    <row r="35" spans="1:17" ht="68.849999999999994" customHeight="1" x14ac:dyDescent="0.3">
      <c r="A35" s="104"/>
      <c r="B35" s="379" t="s">
        <v>69</v>
      </c>
      <c r="C35" s="379"/>
      <c r="D35" s="132"/>
      <c r="E35" s="137">
        <f>40*4.33*60-('Factory Input Fields'!C20/12*8*60)</f>
        <v>9232</v>
      </c>
      <c r="F35" s="137">
        <f>'Factory Input Fields'!H24*4.33*60-(('Factory Input Fields'!C20/12*'Factory Input Fields'!H24/6)*60)</f>
        <v>0</v>
      </c>
      <c r="G35" s="134"/>
      <c r="H35" s="138">
        <f>E35</f>
        <v>9232</v>
      </c>
      <c r="I35" s="138">
        <f>F35</f>
        <v>0</v>
      </c>
      <c r="J35" s="136"/>
      <c r="K35" s="383" t="s">
        <v>76</v>
      </c>
      <c r="L35" s="383"/>
      <c r="M35" s="383"/>
      <c r="N35" s="383"/>
      <c r="O35" s="383"/>
      <c r="P35" s="383"/>
      <c r="Q35" s="383"/>
    </row>
    <row r="36" spans="1:17" ht="85.15" customHeight="1" x14ac:dyDescent="0.3">
      <c r="A36" s="104"/>
      <c r="B36" s="379" t="s">
        <v>77</v>
      </c>
      <c r="C36" s="379"/>
      <c r="D36" s="132"/>
      <c r="E36" s="139">
        <f>E34/E35</f>
        <v>225.18254441074524</v>
      </c>
      <c r="F36" s="139">
        <f>IFERROR(F34/F35,0)</f>
        <v>0</v>
      </c>
      <c r="G36" s="140"/>
      <c r="H36" s="141">
        <f>H34/H35</f>
        <v>901.68620992201033</v>
      </c>
      <c r="I36" s="141">
        <f>IFERROR(I34/I35,0)</f>
        <v>0</v>
      </c>
      <c r="J36" s="136"/>
      <c r="K36" s="382"/>
      <c r="L36" s="382"/>
      <c r="M36" s="382"/>
      <c r="N36" s="382"/>
      <c r="O36" s="382"/>
      <c r="P36" s="382"/>
      <c r="Q36" s="382"/>
    </row>
    <row r="37" spans="1:17" s="147" customFormat="1" ht="69.599999999999994" customHeight="1" x14ac:dyDescent="0.3">
      <c r="A37" s="104"/>
      <c r="B37" s="403" t="s">
        <v>70</v>
      </c>
      <c r="C37" s="403"/>
      <c r="D37" s="142"/>
      <c r="E37" s="143">
        <f t="shared" ref="E37:I37" si="0">E36/$B$8</f>
        <v>1.4073909025671577E-2</v>
      </c>
      <c r="F37" s="143">
        <f t="shared" si="0"/>
        <v>0</v>
      </c>
      <c r="G37" s="144"/>
      <c r="H37" s="145">
        <f t="shared" si="0"/>
        <v>5.6355388120125645E-2</v>
      </c>
      <c r="I37" s="145">
        <f t="shared" si="0"/>
        <v>0</v>
      </c>
      <c r="J37" s="146"/>
      <c r="K37" s="405" t="s">
        <v>119</v>
      </c>
      <c r="L37" s="406"/>
      <c r="M37" s="406"/>
      <c r="N37" s="407"/>
      <c r="O37" s="384" t="s">
        <v>120</v>
      </c>
      <c r="P37" s="385"/>
      <c r="Q37" s="386"/>
    </row>
    <row r="38" spans="1:17" ht="124.9" customHeight="1" x14ac:dyDescent="0.3">
      <c r="A38" s="104"/>
      <c r="B38" s="404" t="s">
        <v>78</v>
      </c>
      <c r="C38" s="404"/>
      <c r="D38" s="132"/>
      <c r="E38" s="394">
        <f>E34+F34</f>
        <v>2078885.25</v>
      </c>
      <c r="F38" s="394"/>
      <c r="G38" s="156"/>
      <c r="H38" s="395">
        <f>H34+I34</f>
        <v>8324367.0899999999</v>
      </c>
      <c r="I38" s="395"/>
      <c r="J38" s="136"/>
      <c r="K38" s="399"/>
      <c r="L38" s="399"/>
      <c r="M38" s="399"/>
      <c r="N38" s="399"/>
      <c r="O38" s="399"/>
      <c r="P38" s="399"/>
      <c r="Q38" s="399"/>
    </row>
    <row r="39" spans="1:17" ht="114" customHeight="1" x14ac:dyDescent="0.3">
      <c r="A39" s="104"/>
      <c r="B39" s="404" t="s">
        <v>234</v>
      </c>
      <c r="C39" s="404"/>
      <c r="D39" s="132"/>
      <c r="E39" s="394">
        <f>E35+F35</f>
        <v>9232</v>
      </c>
      <c r="F39" s="394"/>
      <c r="G39" s="156"/>
      <c r="H39" s="395">
        <f>H35+I35</f>
        <v>9232</v>
      </c>
      <c r="I39" s="395"/>
      <c r="J39" s="136"/>
      <c r="K39" s="399"/>
      <c r="L39" s="399"/>
      <c r="M39" s="399"/>
      <c r="N39" s="399"/>
      <c r="O39" s="399"/>
      <c r="P39" s="399"/>
      <c r="Q39" s="399"/>
    </row>
    <row r="40" spans="1:17" ht="110.45" customHeight="1" x14ac:dyDescent="0.3">
      <c r="A40" s="104"/>
      <c r="B40" s="379" t="s">
        <v>79</v>
      </c>
      <c r="C40" s="379"/>
      <c r="D40" s="132"/>
      <c r="E40" s="398">
        <f>E38/E39</f>
        <v>225.18254441074524</v>
      </c>
      <c r="F40" s="398"/>
      <c r="G40" s="157"/>
      <c r="H40" s="396">
        <f>H38/H39</f>
        <v>901.68620992201033</v>
      </c>
      <c r="I40" s="396"/>
      <c r="J40" s="148"/>
      <c r="K40" s="399"/>
      <c r="L40" s="399"/>
      <c r="M40" s="399"/>
      <c r="N40" s="399"/>
      <c r="O40" s="399"/>
      <c r="P40" s="399"/>
      <c r="Q40" s="399"/>
    </row>
    <row r="41" spans="1:17" s="147" customFormat="1" ht="93.6" customHeight="1" x14ac:dyDescent="0.3">
      <c r="A41" s="104"/>
      <c r="B41" s="403" t="s">
        <v>71</v>
      </c>
      <c r="C41" s="403"/>
      <c r="D41" s="142"/>
      <c r="E41" s="397">
        <f>E40/$B$8</f>
        <v>1.4073909025671577E-2</v>
      </c>
      <c r="F41" s="397"/>
      <c r="G41" s="158"/>
      <c r="H41" s="397">
        <f>H40/$B$8</f>
        <v>5.6355388120125645E-2</v>
      </c>
      <c r="I41" s="397"/>
      <c r="J41" s="149"/>
      <c r="K41" s="400" t="s">
        <v>117</v>
      </c>
      <c r="L41" s="401"/>
      <c r="M41" s="401"/>
      <c r="N41" s="402"/>
      <c r="O41" s="391" t="s">
        <v>118</v>
      </c>
      <c r="P41" s="392"/>
      <c r="Q41" s="393"/>
    </row>
    <row r="42" spans="1:17" ht="53.1" customHeight="1" x14ac:dyDescent="0.3">
      <c r="A42" s="104"/>
      <c r="B42" s="150"/>
      <c r="C42" s="151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</sheetData>
  <sheetProtection algorithmName="SHA-512" hashValue="2v5LcIZfxF2YCk01pyh98pDBiSBh5j2wWwuBnnTnfUPQi7TvpTHn8YOieteriAM5V6+rwiu6zRMGyDOOJ2LgwQ==" saltValue="HLDS4uzYQr96GXTrNORSUw==" spinCount="100000" sheet="1" objects="1" scenarios="1" selectLockedCells="1"/>
  <protectedRanges>
    <protectedRange algorithmName="SHA-512" hashValue="uNdS6TC/aBCqXlPURCDCxjVsFR+do9eqvXI2fEsdnnPY/ZhbeiAChZCyPkCmY4vjOFJnsqAmYPCG2hJ5naIUbg==" saltValue="t0KpwmBCKA263C/7GRnDPw==" spinCount="100000" sqref="E8" name="Range1"/>
  </protectedRanges>
  <mergeCells count="60">
    <mergeCell ref="B11:C12"/>
    <mergeCell ref="K37:N37"/>
    <mergeCell ref="B17:B27"/>
    <mergeCell ref="B29:B33"/>
    <mergeCell ref="K4:L4"/>
    <mergeCell ref="H4:I7"/>
    <mergeCell ref="E4:F7"/>
    <mergeCell ref="B4:C7"/>
    <mergeCell ref="K11:Q12"/>
    <mergeCell ref="K19:P19"/>
    <mergeCell ref="K16:Q16"/>
    <mergeCell ref="K15:Q15"/>
    <mergeCell ref="B8:C8"/>
    <mergeCell ref="E11:F11"/>
    <mergeCell ref="H11:I11"/>
    <mergeCell ref="H8:I8"/>
    <mergeCell ref="E8:F8"/>
    <mergeCell ref="B37:C37"/>
    <mergeCell ref="B38:C38"/>
    <mergeCell ref="B39:C39"/>
    <mergeCell ref="B41:C41"/>
    <mergeCell ref="B40:C40"/>
    <mergeCell ref="O41:Q41"/>
    <mergeCell ref="E38:F38"/>
    <mergeCell ref="H38:I38"/>
    <mergeCell ref="E39:F39"/>
    <mergeCell ref="H39:I39"/>
    <mergeCell ref="H40:I40"/>
    <mergeCell ref="E41:F41"/>
    <mergeCell ref="H41:I41"/>
    <mergeCell ref="E40:F40"/>
    <mergeCell ref="K40:Q40"/>
    <mergeCell ref="K39:Q39"/>
    <mergeCell ref="K38:Q38"/>
    <mergeCell ref="K41:N41"/>
    <mergeCell ref="O37:Q37"/>
    <mergeCell ref="B13:B16"/>
    <mergeCell ref="K21:P21"/>
    <mergeCell ref="K20:P20"/>
    <mergeCell ref="K27:Q27"/>
    <mergeCell ref="K22:P22"/>
    <mergeCell ref="K23:P23"/>
    <mergeCell ref="K25:P25"/>
    <mergeCell ref="K18:P18"/>
    <mergeCell ref="K17:P17"/>
    <mergeCell ref="K24:P24"/>
    <mergeCell ref="K26:P26"/>
    <mergeCell ref="K14:Q14"/>
    <mergeCell ref="K13:Q13"/>
    <mergeCell ref="B34:C34"/>
    <mergeCell ref="B35:C35"/>
    <mergeCell ref="K29:Q29"/>
    <mergeCell ref="K31:P31"/>
    <mergeCell ref="B36:C36"/>
    <mergeCell ref="K32:P32"/>
    <mergeCell ref="K33:Q33"/>
    <mergeCell ref="K34:Q34"/>
    <mergeCell ref="K30:P30"/>
    <mergeCell ref="K36:Q36"/>
    <mergeCell ref="K35:Q35"/>
  </mergeCells>
  <pageMargins left="0.25" right="0.25" top="0.25" bottom="0.25" header="0.3" footer="0.3"/>
  <pageSetup paperSize="9" scale="20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Button 5">
              <controlPr defaultSize="0" print="0" autoFill="0" autoPict="0" macro="[0]!Macro3" altText="Resize to Fit Screen">
                <anchor moveWithCells="1">
                  <from>
                    <xdr:col>11</xdr:col>
                    <xdr:colOff>438150</xdr:colOff>
                    <xdr:row>0</xdr:row>
                    <xdr:rowOff>171450</xdr:rowOff>
                  </from>
                  <to>
                    <xdr:col>14</xdr:col>
                    <xdr:colOff>1838325</xdr:colOff>
                    <xdr:row>1</xdr:row>
                    <xdr:rowOff>1238250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4F32-96B1-435F-BEE9-41CED6DBB6F1}">
  <sheetPr codeName="Sheet4">
    <pageSetUpPr fitToPage="1"/>
  </sheetPr>
  <dimension ref="B1:P52"/>
  <sheetViews>
    <sheetView showGridLines="0" zoomScale="147" zoomScaleNormal="147" workbookViewId="0">
      <selection activeCell="F7" sqref="F7"/>
    </sheetView>
  </sheetViews>
  <sheetFormatPr defaultColWidth="11.5546875" defaultRowHeight="17.25" x14ac:dyDescent="0.3"/>
  <cols>
    <col min="1" max="1" width="3.33203125" style="1" customWidth="1"/>
    <col min="2" max="2" width="8.5546875" customWidth="1"/>
    <col min="3" max="3" width="16.109375" customWidth="1"/>
    <col min="4" max="4" width="15.88671875" customWidth="1"/>
    <col min="5" max="10" width="15.88671875" style="1" customWidth="1"/>
    <col min="11" max="19" width="14.109375" style="1" customWidth="1"/>
    <col min="20" max="224" width="11.5546875" style="1"/>
    <col min="225" max="225" width="5.44140625" style="1" bestFit="1" customWidth="1"/>
    <col min="226" max="226" width="33" style="1" bestFit="1" customWidth="1"/>
    <col min="227" max="227" width="33" style="1" customWidth="1"/>
    <col min="228" max="228" width="19.109375" style="1" customWidth="1"/>
    <col min="229" max="255" width="13.6640625" style="1" customWidth="1"/>
    <col min="256" max="256" width="70.5546875" style="1" customWidth="1"/>
    <col min="257" max="480" width="11.5546875" style="1"/>
    <col min="481" max="481" width="5.44140625" style="1" bestFit="1" customWidth="1"/>
    <col min="482" max="482" width="33" style="1" bestFit="1" customWidth="1"/>
    <col min="483" max="483" width="33" style="1" customWidth="1"/>
    <col min="484" max="484" width="19.109375" style="1" customWidth="1"/>
    <col min="485" max="511" width="13.6640625" style="1" customWidth="1"/>
    <col min="512" max="512" width="70.5546875" style="1" customWidth="1"/>
    <col min="513" max="736" width="11.5546875" style="1"/>
    <col min="737" max="737" width="5.44140625" style="1" bestFit="1" customWidth="1"/>
    <col min="738" max="738" width="33" style="1" bestFit="1" customWidth="1"/>
    <col min="739" max="739" width="33" style="1" customWidth="1"/>
    <col min="740" max="740" width="19.109375" style="1" customWidth="1"/>
    <col min="741" max="767" width="13.6640625" style="1" customWidth="1"/>
    <col min="768" max="768" width="70.5546875" style="1" customWidth="1"/>
    <col min="769" max="992" width="11.5546875" style="1"/>
    <col min="993" max="993" width="5.44140625" style="1" bestFit="1" customWidth="1"/>
    <col min="994" max="994" width="33" style="1" bestFit="1" customWidth="1"/>
    <col min="995" max="995" width="33" style="1" customWidth="1"/>
    <col min="996" max="996" width="19.109375" style="1" customWidth="1"/>
    <col min="997" max="1023" width="13.6640625" style="1" customWidth="1"/>
    <col min="1024" max="1024" width="70.5546875" style="1" customWidth="1"/>
    <col min="1025" max="1248" width="11.5546875" style="1"/>
    <col min="1249" max="1249" width="5.44140625" style="1" bestFit="1" customWidth="1"/>
    <col min="1250" max="1250" width="33" style="1" bestFit="1" customWidth="1"/>
    <col min="1251" max="1251" width="33" style="1" customWidth="1"/>
    <col min="1252" max="1252" width="19.109375" style="1" customWidth="1"/>
    <col min="1253" max="1279" width="13.6640625" style="1" customWidth="1"/>
    <col min="1280" max="1280" width="70.5546875" style="1" customWidth="1"/>
    <col min="1281" max="1504" width="11.5546875" style="1"/>
    <col min="1505" max="1505" width="5.44140625" style="1" bestFit="1" customWidth="1"/>
    <col min="1506" max="1506" width="33" style="1" bestFit="1" customWidth="1"/>
    <col min="1507" max="1507" width="33" style="1" customWidth="1"/>
    <col min="1508" max="1508" width="19.109375" style="1" customWidth="1"/>
    <col min="1509" max="1535" width="13.6640625" style="1" customWidth="1"/>
    <col min="1536" max="1536" width="70.5546875" style="1" customWidth="1"/>
    <col min="1537" max="1760" width="11.5546875" style="1"/>
    <col min="1761" max="1761" width="5.44140625" style="1" bestFit="1" customWidth="1"/>
    <col min="1762" max="1762" width="33" style="1" bestFit="1" customWidth="1"/>
    <col min="1763" max="1763" width="33" style="1" customWidth="1"/>
    <col min="1764" max="1764" width="19.109375" style="1" customWidth="1"/>
    <col min="1765" max="1791" width="13.6640625" style="1" customWidth="1"/>
    <col min="1792" max="1792" width="70.5546875" style="1" customWidth="1"/>
    <col min="1793" max="2016" width="11.5546875" style="1"/>
    <col min="2017" max="2017" width="5.44140625" style="1" bestFit="1" customWidth="1"/>
    <col min="2018" max="2018" width="33" style="1" bestFit="1" customWidth="1"/>
    <col min="2019" max="2019" width="33" style="1" customWidth="1"/>
    <col min="2020" max="2020" width="19.109375" style="1" customWidth="1"/>
    <col min="2021" max="2047" width="13.6640625" style="1" customWidth="1"/>
    <col min="2048" max="2048" width="70.5546875" style="1" customWidth="1"/>
    <col min="2049" max="2272" width="11.5546875" style="1"/>
    <col min="2273" max="2273" width="5.44140625" style="1" bestFit="1" customWidth="1"/>
    <col min="2274" max="2274" width="33" style="1" bestFit="1" customWidth="1"/>
    <col min="2275" max="2275" width="33" style="1" customWidth="1"/>
    <col min="2276" max="2276" width="19.109375" style="1" customWidth="1"/>
    <col min="2277" max="2303" width="13.6640625" style="1" customWidth="1"/>
    <col min="2304" max="2304" width="70.5546875" style="1" customWidth="1"/>
    <col min="2305" max="2528" width="11.5546875" style="1"/>
    <col min="2529" max="2529" width="5.44140625" style="1" bestFit="1" customWidth="1"/>
    <col min="2530" max="2530" width="33" style="1" bestFit="1" customWidth="1"/>
    <col min="2531" max="2531" width="33" style="1" customWidth="1"/>
    <col min="2532" max="2532" width="19.109375" style="1" customWidth="1"/>
    <col min="2533" max="2559" width="13.6640625" style="1" customWidth="1"/>
    <col min="2560" max="2560" width="70.5546875" style="1" customWidth="1"/>
    <col min="2561" max="2784" width="11.5546875" style="1"/>
    <col min="2785" max="2785" width="5.44140625" style="1" bestFit="1" customWidth="1"/>
    <col min="2786" max="2786" width="33" style="1" bestFit="1" customWidth="1"/>
    <col min="2787" max="2787" width="33" style="1" customWidth="1"/>
    <col min="2788" max="2788" width="19.109375" style="1" customWidth="1"/>
    <col min="2789" max="2815" width="13.6640625" style="1" customWidth="1"/>
    <col min="2816" max="2816" width="70.5546875" style="1" customWidth="1"/>
    <col min="2817" max="3040" width="11.5546875" style="1"/>
    <col min="3041" max="3041" width="5.44140625" style="1" bestFit="1" customWidth="1"/>
    <col min="3042" max="3042" width="33" style="1" bestFit="1" customWidth="1"/>
    <col min="3043" max="3043" width="33" style="1" customWidth="1"/>
    <col min="3044" max="3044" width="19.109375" style="1" customWidth="1"/>
    <col min="3045" max="3071" width="13.6640625" style="1" customWidth="1"/>
    <col min="3072" max="3072" width="70.5546875" style="1" customWidth="1"/>
    <col min="3073" max="3296" width="11.5546875" style="1"/>
    <col min="3297" max="3297" width="5.44140625" style="1" bestFit="1" customWidth="1"/>
    <col min="3298" max="3298" width="33" style="1" bestFit="1" customWidth="1"/>
    <col min="3299" max="3299" width="33" style="1" customWidth="1"/>
    <col min="3300" max="3300" width="19.109375" style="1" customWidth="1"/>
    <col min="3301" max="3327" width="13.6640625" style="1" customWidth="1"/>
    <col min="3328" max="3328" width="70.5546875" style="1" customWidth="1"/>
    <col min="3329" max="3552" width="11.5546875" style="1"/>
    <col min="3553" max="3553" width="5.44140625" style="1" bestFit="1" customWidth="1"/>
    <col min="3554" max="3554" width="33" style="1" bestFit="1" customWidth="1"/>
    <col min="3555" max="3555" width="33" style="1" customWidth="1"/>
    <col min="3556" max="3556" width="19.109375" style="1" customWidth="1"/>
    <col min="3557" max="3583" width="13.6640625" style="1" customWidth="1"/>
    <col min="3584" max="3584" width="70.5546875" style="1" customWidth="1"/>
    <col min="3585" max="3808" width="11.5546875" style="1"/>
    <col min="3809" max="3809" width="5.44140625" style="1" bestFit="1" customWidth="1"/>
    <col min="3810" max="3810" width="33" style="1" bestFit="1" customWidth="1"/>
    <col min="3811" max="3811" width="33" style="1" customWidth="1"/>
    <col min="3812" max="3812" width="19.109375" style="1" customWidth="1"/>
    <col min="3813" max="3839" width="13.6640625" style="1" customWidth="1"/>
    <col min="3840" max="3840" width="70.5546875" style="1" customWidth="1"/>
    <col min="3841" max="4064" width="11.5546875" style="1"/>
    <col min="4065" max="4065" width="5.44140625" style="1" bestFit="1" customWidth="1"/>
    <col min="4066" max="4066" width="33" style="1" bestFit="1" customWidth="1"/>
    <col min="4067" max="4067" width="33" style="1" customWidth="1"/>
    <col min="4068" max="4068" width="19.109375" style="1" customWidth="1"/>
    <col min="4069" max="4095" width="13.6640625" style="1" customWidth="1"/>
    <col min="4096" max="4096" width="70.5546875" style="1" customWidth="1"/>
    <col min="4097" max="4320" width="11.5546875" style="1"/>
    <col min="4321" max="4321" width="5.44140625" style="1" bestFit="1" customWidth="1"/>
    <col min="4322" max="4322" width="33" style="1" bestFit="1" customWidth="1"/>
    <col min="4323" max="4323" width="33" style="1" customWidth="1"/>
    <col min="4324" max="4324" width="19.109375" style="1" customWidth="1"/>
    <col min="4325" max="4351" width="13.6640625" style="1" customWidth="1"/>
    <col min="4352" max="4352" width="70.5546875" style="1" customWidth="1"/>
    <col min="4353" max="4576" width="11.5546875" style="1"/>
    <col min="4577" max="4577" width="5.44140625" style="1" bestFit="1" customWidth="1"/>
    <col min="4578" max="4578" width="33" style="1" bestFit="1" customWidth="1"/>
    <col min="4579" max="4579" width="33" style="1" customWidth="1"/>
    <col min="4580" max="4580" width="19.109375" style="1" customWidth="1"/>
    <col min="4581" max="4607" width="13.6640625" style="1" customWidth="1"/>
    <col min="4608" max="4608" width="70.5546875" style="1" customWidth="1"/>
    <col min="4609" max="4832" width="11.5546875" style="1"/>
    <col min="4833" max="4833" width="5.44140625" style="1" bestFit="1" customWidth="1"/>
    <col min="4834" max="4834" width="33" style="1" bestFit="1" customWidth="1"/>
    <col min="4835" max="4835" width="33" style="1" customWidth="1"/>
    <col min="4836" max="4836" width="19.109375" style="1" customWidth="1"/>
    <col min="4837" max="4863" width="13.6640625" style="1" customWidth="1"/>
    <col min="4864" max="4864" width="70.5546875" style="1" customWidth="1"/>
    <col min="4865" max="5088" width="11.5546875" style="1"/>
    <col min="5089" max="5089" width="5.44140625" style="1" bestFit="1" customWidth="1"/>
    <col min="5090" max="5090" width="33" style="1" bestFit="1" customWidth="1"/>
    <col min="5091" max="5091" width="33" style="1" customWidth="1"/>
    <col min="5092" max="5092" width="19.109375" style="1" customWidth="1"/>
    <col min="5093" max="5119" width="13.6640625" style="1" customWidth="1"/>
    <col min="5120" max="5120" width="70.5546875" style="1" customWidth="1"/>
    <col min="5121" max="5344" width="11.5546875" style="1"/>
    <col min="5345" max="5345" width="5.44140625" style="1" bestFit="1" customWidth="1"/>
    <col min="5346" max="5346" width="33" style="1" bestFit="1" customWidth="1"/>
    <col min="5347" max="5347" width="33" style="1" customWidth="1"/>
    <col min="5348" max="5348" width="19.109375" style="1" customWidth="1"/>
    <col min="5349" max="5375" width="13.6640625" style="1" customWidth="1"/>
    <col min="5376" max="5376" width="70.5546875" style="1" customWidth="1"/>
    <col min="5377" max="5600" width="11.5546875" style="1"/>
    <col min="5601" max="5601" width="5.44140625" style="1" bestFit="1" customWidth="1"/>
    <col min="5602" max="5602" width="33" style="1" bestFit="1" customWidth="1"/>
    <col min="5603" max="5603" width="33" style="1" customWidth="1"/>
    <col min="5604" max="5604" width="19.109375" style="1" customWidth="1"/>
    <col min="5605" max="5631" width="13.6640625" style="1" customWidth="1"/>
    <col min="5632" max="5632" width="70.5546875" style="1" customWidth="1"/>
    <col min="5633" max="5856" width="11.5546875" style="1"/>
    <col min="5857" max="5857" width="5.44140625" style="1" bestFit="1" customWidth="1"/>
    <col min="5858" max="5858" width="33" style="1" bestFit="1" customWidth="1"/>
    <col min="5859" max="5859" width="33" style="1" customWidth="1"/>
    <col min="5860" max="5860" width="19.109375" style="1" customWidth="1"/>
    <col min="5861" max="5887" width="13.6640625" style="1" customWidth="1"/>
    <col min="5888" max="5888" width="70.5546875" style="1" customWidth="1"/>
    <col min="5889" max="6112" width="11.5546875" style="1"/>
    <col min="6113" max="6113" width="5.44140625" style="1" bestFit="1" customWidth="1"/>
    <col min="6114" max="6114" width="33" style="1" bestFit="1" customWidth="1"/>
    <col min="6115" max="6115" width="33" style="1" customWidth="1"/>
    <col min="6116" max="6116" width="19.109375" style="1" customWidth="1"/>
    <col min="6117" max="6143" width="13.6640625" style="1" customWidth="1"/>
    <col min="6144" max="6144" width="70.5546875" style="1" customWidth="1"/>
    <col min="6145" max="6368" width="11.5546875" style="1"/>
    <col min="6369" max="6369" width="5.44140625" style="1" bestFit="1" customWidth="1"/>
    <col min="6370" max="6370" width="33" style="1" bestFit="1" customWidth="1"/>
    <col min="6371" max="6371" width="33" style="1" customWidth="1"/>
    <col min="6372" max="6372" width="19.109375" style="1" customWidth="1"/>
    <col min="6373" max="6399" width="13.6640625" style="1" customWidth="1"/>
    <col min="6400" max="6400" width="70.5546875" style="1" customWidth="1"/>
    <col min="6401" max="6624" width="11.5546875" style="1"/>
    <col min="6625" max="6625" width="5.44140625" style="1" bestFit="1" customWidth="1"/>
    <col min="6626" max="6626" width="33" style="1" bestFit="1" customWidth="1"/>
    <col min="6627" max="6627" width="33" style="1" customWidth="1"/>
    <col min="6628" max="6628" width="19.109375" style="1" customWidth="1"/>
    <col min="6629" max="6655" width="13.6640625" style="1" customWidth="1"/>
    <col min="6656" max="6656" width="70.5546875" style="1" customWidth="1"/>
    <col min="6657" max="6880" width="11.5546875" style="1"/>
    <col min="6881" max="6881" width="5.44140625" style="1" bestFit="1" customWidth="1"/>
    <col min="6882" max="6882" width="33" style="1" bestFit="1" customWidth="1"/>
    <col min="6883" max="6883" width="33" style="1" customWidth="1"/>
    <col min="6884" max="6884" width="19.109375" style="1" customWidth="1"/>
    <col min="6885" max="6911" width="13.6640625" style="1" customWidth="1"/>
    <col min="6912" max="6912" width="70.5546875" style="1" customWidth="1"/>
    <col min="6913" max="7136" width="11.5546875" style="1"/>
    <col min="7137" max="7137" width="5.44140625" style="1" bestFit="1" customWidth="1"/>
    <col min="7138" max="7138" width="33" style="1" bestFit="1" customWidth="1"/>
    <col min="7139" max="7139" width="33" style="1" customWidth="1"/>
    <col min="7140" max="7140" width="19.109375" style="1" customWidth="1"/>
    <col min="7141" max="7167" width="13.6640625" style="1" customWidth="1"/>
    <col min="7168" max="7168" width="70.5546875" style="1" customWidth="1"/>
    <col min="7169" max="7392" width="11.5546875" style="1"/>
    <col min="7393" max="7393" width="5.44140625" style="1" bestFit="1" customWidth="1"/>
    <col min="7394" max="7394" width="33" style="1" bestFit="1" customWidth="1"/>
    <col min="7395" max="7395" width="33" style="1" customWidth="1"/>
    <col min="7396" max="7396" width="19.109375" style="1" customWidth="1"/>
    <col min="7397" max="7423" width="13.6640625" style="1" customWidth="1"/>
    <col min="7424" max="7424" width="70.5546875" style="1" customWidth="1"/>
    <col min="7425" max="7648" width="11.5546875" style="1"/>
    <col min="7649" max="7649" width="5.44140625" style="1" bestFit="1" customWidth="1"/>
    <col min="7650" max="7650" width="33" style="1" bestFit="1" customWidth="1"/>
    <col min="7651" max="7651" width="33" style="1" customWidth="1"/>
    <col min="7652" max="7652" width="19.109375" style="1" customWidth="1"/>
    <col min="7653" max="7679" width="13.6640625" style="1" customWidth="1"/>
    <col min="7680" max="7680" width="70.5546875" style="1" customWidth="1"/>
    <col min="7681" max="7904" width="11.5546875" style="1"/>
    <col min="7905" max="7905" width="5.44140625" style="1" bestFit="1" customWidth="1"/>
    <col min="7906" max="7906" width="33" style="1" bestFit="1" customWidth="1"/>
    <col min="7907" max="7907" width="33" style="1" customWidth="1"/>
    <col min="7908" max="7908" width="19.109375" style="1" customWidth="1"/>
    <col min="7909" max="7935" width="13.6640625" style="1" customWidth="1"/>
    <col min="7936" max="7936" width="70.5546875" style="1" customWidth="1"/>
    <col min="7937" max="8160" width="11.5546875" style="1"/>
    <col min="8161" max="8161" width="5.44140625" style="1" bestFit="1" customWidth="1"/>
    <col min="8162" max="8162" width="33" style="1" bestFit="1" customWidth="1"/>
    <col min="8163" max="8163" width="33" style="1" customWidth="1"/>
    <col min="8164" max="8164" width="19.109375" style="1" customWidth="1"/>
    <col min="8165" max="8191" width="13.6640625" style="1" customWidth="1"/>
    <col min="8192" max="8192" width="70.5546875" style="1" customWidth="1"/>
    <col min="8193" max="8416" width="11.5546875" style="1"/>
    <col min="8417" max="8417" width="5.44140625" style="1" bestFit="1" customWidth="1"/>
    <col min="8418" max="8418" width="33" style="1" bestFit="1" customWidth="1"/>
    <col min="8419" max="8419" width="33" style="1" customWidth="1"/>
    <col min="8420" max="8420" width="19.109375" style="1" customWidth="1"/>
    <col min="8421" max="8447" width="13.6640625" style="1" customWidth="1"/>
    <col min="8448" max="8448" width="70.5546875" style="1" customWidth="1"/>
    <col min="8449" max="8672" width="11.5546875" style="1"/>
    <col min="8673" max="8673" width="5.44140625" style="1" bestFit="1" customWidth="1"/>
    <col min="8674" max="8674" width="33" style="1" bestFit="1" customWidth="1"/>
    <col min="8675" max="8675" width="33" style="1" customWidth="1"/>
    <col min="8676" max="8676" width="19.109375" style="1" customWidth="1"/>
    <col min="8677" max="8703" width="13.6640625" style="1" customWidth="1"/>
    <col min="8704" max="8704" width="70.5546875" style="1" customWidth="1"/>
    <col min="8705" max="8928" width="11.5546875" style="1"/>
    <col min="8929" max="8929" width="5.44140625" style="1" bestFit="1" customWidth="1"/>
    <col min="8930" max="8930" width="33" style="1" bestFit="1" customWidth="1"/>
    <col min="8931" max="8931" width="33" style="1" customWidth="1"/>
    <col min="8932" max="8932" width="19.109375" style="1" customWidth="1"/>
    <col min="8933" max="8959" width="13.6640625" style="1" customWidth="1"/>
    <col min="8960" max="8960" width="70.5546875" style="1" customWidth="1"/>
    <col min="8961" max="9184" width="11.5546875" style="1"/>
    <col min="9185" max="9185" width="5.44140625" style="1" bestFit="1" customWidth="1"/>
    <col min="9186" max="9186" width="33" style="1" bestFit="1" customWidth="1"/>
    <col min="9187" max="9187" width="33" style="1" customWidth="1"/>
    <col min="9188" max="9188" width="19.109375" style="1" customWidth="1"/>
    <col min="9189" max="9215" width="13.6640625" style="1" customWidth="1"/>
    <col min="9216" max="9216" width="70.5546875" style="1" customWidth="1"/>
    <col min="9217" max="9440" width="11.5546875" style="1"/>
    <col min="9441" max="9441" width="5.44140625" style="1" bestFit="1" customWidth="1"/>
    <col min="9442" max="9442" width="33" style="1" bestFit="1" customWidth="1"/>
    <col min="9443" max="9443" width="33" style="1" customWidth="1"/>
    <col min="9444" max="9444" width="19.109375" style="1" customWidth="1"/>
    <col min="9445" max="9471" width="13.6640625" style="1" customWidth="1"/>
    <col min="9472" max="9472" width="70.5546875" style="1" customWidth="1"/>
    <col min="9473" max="9696" width="11.5546875" style="1"/>
    <col min="9697" max="9697" width="5.44140625" style="1" bestFit="1" customWidth="1"/>
    <col min="9698" max="9698" width="33" style="1" bestFit="1" customWidth="1"/>
    <col min="9699" max="9699" width="33" style="1" customWidth="1"/>
    <col min="9700" max="9700" width="19.109375" style="1" customWidth="1"/>
    <col min="9701" max="9727" width="13.6640625" style="1" customWidth="1"/>
    <col min="9728" max="9728" width="70.5546875" style="1" customWidth="1"/>
    <col min="9729" max="9952" width="11.5546875" style="1"/>
    <col min="9953" max="9953" width="5.44140625" style="1" bestFit="1" customWidth="1"/>
    <col min="9954" max="9954" width="33" style="1" bestFit="1" customWidth="1"/>
    <col min="9955" max="9955" width="33" style="1" customWidth="1"/>
    <col min="9956" max="9956" width="19.109375" style="1" customWidth="1"/>
    <col min="9957" max="9983" width="13.6640625" style="1" customWidth="1"/>
    <col min="9984" max="9984" width="70.5546875" style="1" customWidth="1"/>
    <col min="9985" max="10208" width="11.5546875" style="1"/>
    <col min="10209" max="10209" width="5.44140625" style="1" bestFit="1" customWidth="1"/>
    <col min="10210" max="10210" width="33" style="1" bestFit="1" customWidth="1"/>
    <col min="10211" max="10211" width="33" style="1" customWidth="1"/>
    <col min="10212" max="10212" width="19.109375" style="1" customWidth="1"/>
    <col min="10213" max="10239" width="13.6640625" style="1" customWidth="1"/>
    <col min="10240" max="10240" width="70.5546875" style="1" customWidth="1"/>
    <col min="10241" max="10464" width="11.5546875" style="1"/>
    <col min="10465" max="10465" width="5.44140625" style="1" bestFit="1" customWidth="1"/>
    <col min="10466" max="10466" width="33" style="1" bestFit="1" customWidth="1"/>
    <col min="10467" max="10467" width="33" style="1" customWidth="1"/>
    <col min="10468" max="10468" width="19.109375" style="1" customWidth="1"/>
    <col min="10469" max="10495" width="13.6640625" style="1" customWidth="1"/>
    <col min="10496" max="10496" width="70.5546875" style="1" customWidth="1"/>
    <col min="10497" max="10720" width="11.5546875" style="1"/>
    <col min="10721" max="10721" width="5.44140625" style="1" bestFit="1" customWidth="1"/>
    <col min="10722" max="10722" width="33" style="1" bestFit="1" customWidth="1"/>
    <col min="10723" max="10723" width="33" style="1" customWidth="1"/>
    <col min="10724" max="10724" width="19.109375" style="1" customWidth="1"/>
    <col min="10725" max="10751" width="13.6640625" style="1" customWidth="1"/>
    <col min="10752" max="10752" width="70.5546875" style="1" customWidth="1"/>
    <col min="10753" max="10976" width="11.5546875" style="1"/>
    <col min="10977" max="10977" width="5.44140625" style="1" bestFit="1" customWidth="1"/>
    <col min="10978" max="10978" width="33" style="1" bestFit="1" customWidth="1"/>
    <col min="10979" max="10979" width="33" style="1" customWidth="1"/>
    <col min="10980" max="10980" width="19.109375" style="1" customWidth="1"/>
    <col min="10981" max="11007" width="13.6640625" style="1" customWidth="1"/>
    <col min="11008" max="11008" width="70.5546875" style="1" customWidth="1"/>
    <col min="11009" max="11232" width="11.5546875" style="1"/>
    <col min="11233" max="11233" width="5.44140625" style="1" bestFit="1" customWidth="1"/>
    <col min="11234" max="11234" width="33" style="1" bestFit="1" customWidth="1"/>
    <col min="11235" max="11235" width="33" style="1" customWidth="1"/>
    <col min="11236" max="11236" width="19.109375" style="1" customWidth="1"/>
    <col min="11237" max="11263" width="13.6640625" style="1" customWidth="1"/>
    <col min="11264" max="11264" width="70.5546875" style="1" customWidth="1"/>
    <col min="11265" max="11488" width="11.5546875" style="1"/>
    <col min="11489" max="11489" width="5.44140625" style="1" bestFit="1" customWidth="1"/>
    <col min="11490" max="11490" width="33" style="1" bestFit="1" customWidth="1"/>
    <col min="11491" max="11491" width="33" style="1" customWidth="1"/>
    <col min="11492" max="11492" width="19.109375" style="1" customWidth="1"/>
    <col min="11493" max="11519" width="13.6640625" style="1" customWidth="1"/>
    <col min="11520" max="11520" width="70.5546875" style="1" customWidth="1"/>
    <col min="11521" max="11744" width="11.5546875" style="1"/>
    <col min="11745" max="11745" width="5.44140625" style="1" bestFit="1" customWidth="1"/>
    <col min="11746" max="11746" width="33" style="1" bestFit="1" customWidth="1"/>
    <col min="11747" max="11747" width="33" style="1" customWidth="1"/>
    <col min="11748" max="11748" width="19.109375" style="1" customWidth="1"/>
    <col min="11749" max="11775" width="13.6640625" style="1" customWidth="1"/>
    <col min="11776" max="11776" width="70.5546875" style="1" customWidth="1"/>
    <col min="11777" max="12000" width="11.5546875" style="1"/>
    <col min="12001" max="12001" width="5.44140625" style="1" bestFit="1" customWidth="1"/>
    <col min="12002" max="12002" width="33" style="1" bestFit="1" customWidth="1"/>
    <col min="12003" max="12003" width="33" style="1" customWidth="1"/>
    <col min="12004" max="12004" width="19.109375" style="1" customWidth="1"/>
    <col min="12005" max="12031" width="13.6640625" style="1" customWidth="1"/>
    <col min="12032" max="12032" width="70.5546875" style="1" customWidth="1"/>
    <col min="12033" max="12256" width="11.5546875" style="1"/>
    <col min="12257" max="12257" width="5.44140625" style="1" bestFit="1" customWidth="1"/>
    <col min="12258" max="12258" width="33" style="1" bestFit="1" customWidth="1"/>
    <col min="12259" max="12259" width="33" style="1" customWidth="1"/>
    <col min="12260" max="12260" width="19.109375" style="1" customWidth="1"/>
    <col min="12261" max="12287" width="13.6640625" style="1" customWidth="1"/>
    <col min="12288" max="12288" width="70.5546875" style="1" customWidth="1"/>
    <col min="12289" max="12512" width="11.5546875" style="1"/>
    <col min="12513" max="12513" width="5.44140625" style="1" bestFit="1" customWidth="1"/>
    <col min="12514" max="12514" width="33" style="1" bestFit="1" customWidth="1"/>
    <col min="12515" max="12515" width="33" style="1" customWidth="1"/>
    <col min="12516" max="12516" width="19.109375" style="1" customWidth="1"/>
    <col min="12517" max="12543" width="13.6640625" style="1" customWidth="1"/>
    <col min="12544" max="12544" width="70.5546875" style="1" customWidth="1"/>
    <col min="12545" max="12768" width="11.5546875" style="1"/>
    <col min="12769" max="12769" width="5.44140625" style="1" bestFit="1" customWidth="1"/>
    <col min="12770" max="12770" width="33" style="1" bestFit="1" customWidth="1"/>
    <col min="12771" max="12771" width="33" style="1" customWidth="1"/>
    <col min="12772" max="12772" width="19.109375" style="1" customWidth="1"/>
    <col min="12773" max="12799" width="13.6640625" style="1" customWidth="1"/>
    <col min="12800" max="12800" width="70.5546875" style="1" customWidth="1"/>
    <col min="12801" max="13024" width="11.5546875" style="1"/>
    <col min="13025" max="13025" width="5.44140625" style="1" bestFit="1" customWidth="1"/>
    <col min="13026" max="13026" width="33" style="1" bestFit="1" customWidth="1"/>
    <col min="13027" max="13027" width="33" style="1" customWidth="1"/>
    <col min="13028" max="13028" width="19.109375" style="1" customWidth="1"/>
    <col min="13029" max="13055" width="13.6640625" style="1" customWidth="1"/>
    <col min="13056" max="13056" width="70.5546875" style="1" customWidth="1"/>
    <col min="13057" max="13280" width="11.5546875" style="1"/>
    <col min="13281" max="13281" width="5.44140625" style="1" bestFit="1" customWidth="1"/>
    <col min="13282" max="13282" width="33" style="1" bestFit="1" customWidth="1"/>
    <col min="13283" max="13283" width="33" style="1" customWidth="1"/>
    <col min="13284" max="13284" width="19.109375" style="1" customWidth="1"/>
    <col min="13285" max="13311" width="13.6640625" style="1" customWidth="1"/>
    <col min="13312" max="13312" width="70.5546875" style="1" customWidth="1"/>
    <col min="13313" max="13536" width="11.5546875" style="1"/>
    <col min="13537" max="13537" width="5.44140625" style="1" bestFit="1" customWidth="1"/>
    <col min="13538" max="13538" width="33" style="1" bestFit="1" customWidth="1"/>
    <col min="13539" max="13539" width="33" style="1" customWidth="1"/>
    <col min="13540" max="13540" width="19.109375" style="1" customWidth="1"/>
    <col min="13541" max="13567" width="13.6640625" style="1" customWidth="1"/>
    <col min="13568" max="13568" width="70.5546875" style="1" customWidth="1"/>
    <col min="13569" max="13792" width="11.5546875" style="1"/>
    <col min="13793" max="13793" width="5.44140625" style="1" bestFit="1" customWidth="1"/>
    <col min="13794" max="13794" width="33" style="1" bestFit="1" customWidth="1"/>
    <col min="13795" max="13795" width="33" style="1" customWidth="1"/>
    <col min="13796" max="13796" width="19.109375" style="1" customWidth="1"/>
    <col min="13797" max="13823" width="13.6640625" style="1" customWidth="1"/>
    <col min="13824" max="13824" width="70.5546875" style="1" customWidth="1"/>
    <col min="13825" max="14048" width="11.5546875" style="1"/>
    <col min="14049" max="14049" width="5.44140625" style="1" bestFit="1" customWidth="1"/>
    <col min="14050" max="14050" width="33" style="1" bestFit="1" customWidth="1"/>
    <col min="14051" max="14051" width="33" style="1" customWidth="1"/>
    <col min="14052" max="14052" width="19.109375" style="1" customWidth="1"/>
    <col min="14053" max="14079" width="13.6640625" style="1" customWidth="1"/>
    <col min="14080" max="14080" width="70.5546875" style="1" customWidth="1"/>
    <col min="14081" max="14304" width="11.5546875" style="1"/>
    <col min="14305" max="14305" width="5.44140625" style="1" bestFit="1" customWidth="1"/>
    <col min="14306" max="14306" width="33" style="1" bestFit="1" customWidth="1"/>
    <col min="14307" max="14307" width="33" style="1" customWidth="1"/>
    <col min="14308" max="14308" width="19.109375" style="1" customWidth="1"/>
    <col min="14309" max="14335" width="13.6640625" style="1" customWidth="1"/>
    <col min="14336" max="14336" width="70.5546875" style="1" customWidth="1"/>
    <col min="14337" max="14560" width="11.5546875" style="1"/>
    <col min="14561" max="14561" width="5.44140625" style="1" bestFit="1" customWidth="1"/>
    <col min="14562" max="14562" width="33" style="1" bestFit="1" customWidth="1"/>
    <col min="14563" max="14563" width="33" style="1" customWidth="1"/>
    <col min="14564" max="14564" width="19.109375" style="1" customWidth="1"/>
    <col min="14565" max="14591" width="13.6640625" style="1" customWidth="1"/>
    <col min="14592" max="14592" width="70.5546875" style="1" customWidth="1"/>
    <col min="14593" max="14816" width="11.5546875" style="1"/>
    <col min="14817" max="14817" width="5.44140625" style="1" bestFit="1" customWidth="1"/>
    <col min="14818" max="14818" width="33" style="1" bestFit="1" customWidth="1"/>
    <col min="14819" max="14819" width="33" style="1" customWidth="1"/>
    <col min="14820" max="14820" width="19.109375" style="1" customWidth="1"/>
    <col min="14821" max="14847" width="13.6640625" style="1" customWidth="1"/>
    <col min="14848" max="14848" width="70.5546875" style="1" customWidth="1"/>
    <col min="14849" max="15072" width="11.5546875" style="1"/>
    <col min="15073" max="15073" width="5.44140625" style="1" bestFit="1" customWidth="1"/>
    <col min="15074" max="15074" width="33" style="1" bestFit="1" customWidth="1"/>
    <col min="15075" max="15075" width="33" style="1" customWidth="1"/>
    <col min="15076" max="15076" width="19.109375" style="1" customWidth="1"/>
    <col min="15077" max="15103" width="13.6640625" style="1" customWidth="1"/>
    <col min="15104" max="15104" width="70.5546875" style="1" customWidth="1"/>
    <col min="15105" max="15328" width="11.5546875" style="1"/>
    <col min="15329" max="15329" width="5.44140625" style="1" bestFit="1" customWidth="1"/>
    <col min="15330" max="15330" width="33" style="1" bestFit="1" customWidth="1"/>
    <col min="15331" max="15331" width="33" style="1" customWidth="1"/>
    <col min="15332" max="15332" width="19.109375" style="1" customWidth="1"/>
    <col min="15333" max="15359" width="13.6640625" style="1" customWidth="1"/>
    <col min="15360" max="15360" width="70.5546875" style="1" customWidth="1"/>
    <col min="15361" max="15584" width="11.5546875" style="1"/>
    <col min="15585" max="15585" width="5.44140625" style="1" bestFit="1" customWidth="1"/>
    <col min="15586" max="15586" width="33" style="1" bestFit="1" customWidth="1"/>
    <col min="15587" max="15587" width="33" style="1" customWidth="1"/>
    <col min="15588" max="15588" width="19.109375" style="1" customWidth="1"/>
    <col min="15589" max="15615" width="13.6640625" style="1" customWidth="1"/>
    <col min="15616" max="15616" width="70.5546875" style="1" customWidth="1"/>
    <col min="15617" max="15840" width="11.5546875" style="1"/>
    <col min="15841" max="15841" width="5.44140625" style="1" bestFit="1" customWidth="1"/>
    <col min="15842" max="15842" width="33" style="1" bestFit="1" customWidth="1"/>
    <col min="15843" max="15843" width="33" style="1" customWidth="1"/>
    <col min="15844" max="15844" width="19.109375" style="1" customWidth="1"/>
    <col min="15845" max="15871" width="13.6640625" style="1" customWidth="1"/>
    <col min="15872" max="15872" width="70.5546875" style="1" customWidth="1"/>
    <col min="15873" max="16096" width="11.5546875" style="1"/>
    <col min="16097" max="16097" width="5.44140625" style="1" bestFit="1" customWidth="1"/>
    <col min="16098" max="16098" width="33" style="1" bestFit="1" customWidth="1"/>
    <col min="16099" max="16099" width="33" style="1" customWidth="1"/>
    <col min="16100" max="16100" width="19.109375" style="1" customWidth="1"/>
    <col min="16101" max="16127" width="13.6640625" style="1" customWidth="1"/>
    <col min="16128" max="16128" width="70.5546875" style="1" customWidth="1"/>
    <col min="16129" max="16384" width="11.5546875" style="1"/>
  </cols>
  <sheetData>
    <row r="1" spans="2:16" ht="32.25" x14ac:dyDescent="0.4">
      <c r="B1" s="198" t="s">
        <v>236</v>
      </c>
    </row>
    <row r="2" spans="2:16" ht="26.25" customHeight="1" x14ac:dyDescent="0.35">
      <c r="B2" s="199"/>
    </row>
    <row r="3" spans="2:16" ht="26.25" hidden="1" customHeight="1" x14ac:dyDescent="0.3">
      <c r="B3" s="60" t="s">
        <v>90</v>
      </c>
    </row>
    <row r="4" spans="2:16" s="4" customFormat="1" ht="9.6" customHeight="1" x14ac:dyDescent="0.4">
      <c r="B4" s="7"/>
      <c r="C4"/>
      <c r="D4"/>
    </row>
    <row r="5" spans="2:16" ht="25.7" customHeight="1" x14ac:dyDescent="0.3">
      <c r="B5" s="185" t="s">
        <v>13</v>
      </c>
      <c r="C5" s="200"/>
      <c r="D5" s="200"/>
      <c r="E5" s="201"/>
      <c r="F5" s="201"/>
      <c r="G5" s="201"/>
      <c r="H5" s="201"/>
      <c r="I5" s="201"/>
      <c r="J5" s="201"/>
      <c r="K5" s="8"/>
      <c r="L5" s="8"/>
      <c r="M5" s="8"/>
      <c r="N5" s="2"/>
      <c r="O5" s="2"/>
      <c r="P5" s="2"/>
    </row>
    <row r="6" spans="2:16" s="2" customFormat="1" ht="15" customHeight="1" x14ac:dyDescent="0.3">
      <c r="B6" s="9"/>
      <c r="C6" s="9"/>
      <c r="D6" s="9"/>
    </row>
    <row r="7" spans="2:16" ht="36.75" customHeight="1" x14ac:dyDescent="0.3">
      <c r="B7" s="202" t="s">
        <v>295</v>
      </c>
      <c r="C7" s="203"/>
      <c r="D7" s="203"/>
      <c r="E7" s="204"/>
      <c r="F7" s="205" t="s">
        <v>237</v>
      </c>
      <c r="G7" s="206" t="s">
        <v>238</v>
      </c>
      <c r="H7" s="206" t="s">
        <v>277</v>
      </c>
      <c r="I7" s="206" t="s">
        <v>278</v>
      </c>
      <c r="J7" s="207"/>
    </row>
    <row r="8" spans="2:16" ht="24.6" customHeight="1" x14ac:dyDescent="0.3">
      <c r="B8" s="208"/>
      <c r="C8" s="492" t="s">
        <v>239</v>
      </c>
      <c r="D8" s="492"/>
      <c r="E8" s="492"/>
      <c r="F8" s="209"/>
      <c r="G8" s="209"/>
      <c r="H8" s="209"/>
      <c r="I8" s="209"/>
      <c r="J8" s="210"/>
    </row>
    <row r="9" spans="2:16" ht="24.6" customHeight="1" x14ac:dyDescent="0.3">
      <c r="B9" s="14" t="s">
        <v>47</v>
      </c>
      <c r="C9" s="484" t="s">
        <v>240</v>
      </c>
      <c r="D9" s="484"/>
      <c r="E9" s="484"/>
      <c r="F9" s="228">
        <f>500*30</f>
        <v>15000</v>
      </c>
      <c r="G9" s="229">
        <v>2500</v>
      </c>
      <c r="H9" s="230">
        <f>G9*F9</f>
        <v>37500000</v>
      </c>
      <c r="I9" s="244">
        <f>H9/'Factory Input Fields'!$C$11</f>
        <v>2343.75</v>
      </c>
      <c r="J9" s="211"/>
    </row>
    <row r="10" spans="2:16" ht="24.6" customHeight="1" x14ac:dyDescent="0.3">
      <c r="B10" s="14" t="s">
        <v>48</v>
      </c>
      <c r="C10" s="484" t="s">
        <v>241</v>
      </c>
      <c r="D10" s="484"/>
      <c r="E10" s="484"/>
      <c r="F10" s="228">
        <v>2000</v>
      </c>
      <c r="G10" s="229">
        <v>30000</v>
      </c>
      <c r="H10" s="230">
        <f>G10*F10</f>
        <v>60000000</v>
      </c>
      <c r="I10" s="244">
        <f>H10/'Factory Input Fields'!$C$11</f>
        <v>3750</v>
      </c>
      <c r="J10" s="211"/>
    </row>
    <row r="11" spans="2:16" ht="24.6" customHeight="1" x14ac:dyDescent="0.3">
      <c r="B11" s="14" t="s">
        <v>1</v>
      </c>
      <c r="C11" s="486" t="s">
        <v>242</v>
      </c>
      <c r="D11" s="486"/>
      <c r="E11" s="486"/>
      <c r="F11" s="231"/>
      <c r="G11" s="229"/>
      <c r="H11" s="230">
        <f>G11*F11</f>
        <v>0</v>
      </c>
      <c r="I11" s="244">
        <f>H11/'Factory Input Fields'!$C$11</f>
        <v>0</v>
      </c>
      <c r="J11" s="211"/>
    </row>
    <row r="12" spans="2:16" ht="31.5" customHeight="1" x14ac:dyDescent="0.3">
      <c r="B12" s="14"/>
      <c r="C12" s="492" t="s">
        <v>243</v>
      </c>
      <c r="D12" s="492"/>
      <c r="E12" s="492"/>
      <c r="F12" s="205" t="s">
        <v>292</v>
      </c>
      <c r="G12" s="206" t="s">
        <v>244</v>
      </c>
      <c r="H12" s="206" t="s">
        <v>277</v>
      </c>
      <c r="I12" s="206" t="s">
        <v>278</v>
      </c>
      <c r="J12" s="210"/>
    </row>
    <row r="13" spans="2:16" ht="24.6" customHeight="1" x14ac:dyDescent="0.3">
      <c r="B13" s="14" t="s">
        <v>2</v>
      </c>
      <c r="C13" s="484" t="s">
        <v>245</v>
      </c>
      <c r="D13" s="484"/>
      <c r="E13" s="484"/>
      <c r="F13" s="229">
        <v>5000000</v>
      </c>
      <c r="G13" s="228">
        <v>12</v>
      </c>
      <c r="H13" s="232">
        <f>IFERROR(F13/G13,0)</f>
        <v>416666.66666666669</v>
      </c>
      <c r="I13" s="244">
        <f>H13/'Factory Input Fields'!$C$11</f>
        <v>26.041666666666668</v>
      </c>
      <c r="J13" s="210"/>
    </row>
    <row r="14" spans="2:16" ht="24.6" customHeight="1" x14ac:dyDescent="0.3">
      <c r="B14" s="14" t="s">
        <v>3</v>
      </c>
      <c r="C14" s="484" t="s">
        <v>246</v>
      </c>
      <c r="D14" s="484"/>
      <c r="E14" s="484"/>
      <c r="F14" s="229">
        <v>500000000</v>
      </c>
      <c r="G14" s="228">
        <v>24</v>
      </c>
      <c r="H14" s="232">
        <f>IFERROR(F14/G14,0)</f>
        <v>20833333.333333332</v>
      </c>
      <c r="I14" s="244">
        <f>H14/'Factory Input Fields'!$C$11</f>
        <v>1302.0833333333333</v>
      </c>
      <c r="J14" s="211"/>
    </row>
    <row r="15" spans="2:16" ht="24.6" customHeight="1" x14ac:dyDescent="0.3">
      <c r="B15" s="14" t="s">
        <v>4</v>
      </c>
      <c r="C15" s="484" t="s">
        <v>247</v>
      </c>
      <c r="D15" s="484"/>
      <c r="E15" s="484"/>
      <c r="F15" s="229">
        <f>10*800*16000</f>
        <v>128000000</v>
      </c>
      <c r="G15" s="228">
        <f>12*5</f>
        <v>60</v>
      </c>
      <c r="H15" s="232">
        <f>IFERROR(F15/G15,0)</f>
        <v>2133333.3333333335</v>
      </c>
      <c r="I15" s="244">
        <f>H15/'Factory Input Fields'!$C$11</f>
        <v>133.33333333333334</v>
      </c>
      <c r="J15" s="211"/>
    </row>
    <row r="16" spans="2:16" ht="24.6" customHeight="1" x14ac:dyDescent="0.3">
      <c r="B16" s="14" t="s">
        <v>5</v>
      </c>
      <c r="C16" s="485" t="s">
        <v>248</v>
      </c>
      <c r="D16" s="485"/>
      <c r="E16" s="485"/>
      <c r="F16" s="229">
        <f>30000*16000</f>
        <v>480000000</v>
      </c>
      <c r="G16" s="228">
        <f>15*12</f>
        <v>180</v>
      </c>
      <c r="H16" s="232">
        <f>IFERROR(F16/G16,0)</f>
        <v>2666666.6666666665</v>
      </c>
      <c r="I16" s="244">
        <f>H16/'Factory Input Fields'!$C$11</f>
        <v>166.66666666666666</v>
      </c>
      <c r="J16" s="211"/>
    </row>
    <row r="17" spans="2:12" ht="24.6" customHeight="1" x14ac:dyDescent="0.3">
      <c r="B17" s="14" t="s">
        <v>7</v>
      </c>
      <c r="C17" s="486" t="s">
        <v>242</v>
      </c>
      <c r="D17" s="486"/>
      <c r="E17" s="486"/>
      <c r="F17" s="229"/>
      <c r="G17" s="231"/>
      <c r="H17" s="232">
        <f>IFERROR(F17/G17,0)</f>
        <v>0</v>
      </c>
      <c r="I17" s="244">
        <f>H17/'Factory Input Fields'!$C$11</f>
        <v>0</v>
      </c>
      <c r="J17" s="211"/>
    </row>
    <row r="18" spans="2:12" ht="24.6" customHeight="1" x14ac:dyDescent="0.3">
      <c r="B18" s="186"/>
      <c r="C18" s="487" t="s">
        <v>290</v>
      </c>
      <c r="D18" s="487"/>
      <c r="E18" s="487"/>
      <c r="F18" s="209"/>
      <c r="G18" s="212" t="s">
        <v>249</v>
      </c>
      <c r="H18" s="241">
        <f>SUM(H9:H17)</f>
        <v>123550000</v>
      </c>
      <c r="I18" s="245">
        <f>SUM(I9:I17)</f>
        <v>7721.875</v>
      </c>
      <c r="J18" s="210"/>
    </row>
    <row r="19" spans="2:12" ht="24.6" customHeight="1" x14ac:dyDescent="0.3">
      <c r="B19" s="10"/>
      <c r="C19" s="10"/>
      <c r="G19" s="213"/>
      <c r="H19" s="8"/>
      <c r="I19" s="214"/>
      <c r="J19" s="214"/>
    </row>
    <row r="20" spans="2:12" customFormat="1" ht="15.75" customHeight="1" x14ac:dyDescent="0.3">
      <c r="B20" s="488" t="s">
        <v>296</v>
      </c>
      <c r="C20" s="489"/>
      <c r="D20" s="489"/>
      <c r="E20" s="481" t="s">
        <v>250</v>
      </c>
      <c r="F20" s="480" t="s">
        <v>251</v>
      </c>
      <c r="G20" s="481" t="s">
        <v>252</v>
      </c>
      <c r="H20" s="481" t="s">
        <v>279</v>
      </c>
      <c r="I20" s="481" t="s">
        <v>280</v>
      </c>
      <c r="J20" s="482" t="s">
        <v>253</v>
      </c>
    </row>
    <row r="21" spans="2:12" customFormat="1" ht="15.75" customHeight="1" x14ac:dyDescent="0.3">
      <c r="B21" s="490"/>
      <c r="C21" s="491"/>
      <c r="D21" s="491"/>
      <c r="E21" s="481"/>
      <c r="F21" s="481"/>
      <c r="G21" s="481"/>
      <c r="H21" s="481"/>
      <c r="I21" s="481"/>
      <c r="J21" s="482"/>
    </row>
    <row r="22" spans="2:12" customFormat="1" ht="47.25" customHeight="1" x14ac:dyDescent="0.3">
      <c r="B22" s="187" t="s">
        <v>11</v>
      </c>
      <c r="C22" s="483" t="s">
        <v>293</v>
      </c>
      <c r="D22" s="483"/>
      <c r="E22" s="233">
        <f>5*4*2000000</f>
        <v>40000000</v>
      </c>
      <c r="F22" s="232">
        <f>'Factory Input Fields'!C41</f>
        <v>0</v>
      </c>
      <c r="G22" s="232">
        <f>F22-E22</f>
        <v>-40000000</v>
      </c>
      <c r="H22" s="232">
        <f>G22/12</f>
        <v>-3333333.3333333335</v>
      </c>
      <c r="I22" s="246">
        <f>H22/'Factory Input Fields'!C11</f>
        <v>-208.33333333333334</v>
      </c>
      <c r="J22" s="242">
        <f>IFERROR(I22/'Factory Input Fields'!C27,0)</f>
        <v>0</v>
      </c>
    </row>
    <row r="23" spans="2:12" customFormat="1" ht="47.25" customHeight="1" x14ac:dyDescent="0.3">
      <c r="B23" s="186" t="s">
        <v>86</v>
      </c>
      <c r="C23" s="465" t="s">
        <v>294</v>
      </c>
      <c r="D23" s="465"/>
      <c r="E23" s="234"/>
      <c r="F23" s="235"/>
      <c r="G23" s="235"/>
      <c r="H23" s="232">
        <f>H18</f>
        <v>123550000</v>
      </c>
      <c r="I23" s="246">
        <f>H23/'Factory Input Fields'!C11</f>
        <v>7721.875</v>
      </c>
      <c r="J23" s="243">
        <f>IFERROR(I23/'Factory Input Fields'!C27,0)</f>
        <v>0</v>
      </c>
    </row>
    <row r="24" spans="2:12" customFormat="1" ht="28.5" customHeight="1" x14ac:dyDescent="0.3"/>
    <row r="25" spans="2:12" s="8" customFormat="1" ht="31.9" customHeight="1" x14ac:dyDescent="0.3">
      <c r="B25" s="466" t="s">
        <v>254</v>
      </c>
      <c r="C25" s="467"/>
      <c r="D25" s="468"/>
      <c r="E25" s="182" t="s">
        <v>255</v>
      </c>
      <c r="F25" s="182" t="s">
        <v>256</v>
      </c>
      <c r="G25" s="33" t="s">
        <v>257</v>
      </c>
      <c r="H25" s="237" t="s">
        <v>80</v>
      </c>
      <c r="I25" s="239" t="s">
        <v>258</v>
      </c>
      <c r="J25" s="472"/>
      <c r="K25" s="34"/>
      <c r="L25" s="19"/>
    </row>
    <row r="26" spans="2:12" s="37" customFormat="1" ht="13.15" customHeight="1" x14ac:dyDescent="0.3">
      <c r="B26" s="469"/>
      <c r="C26" s="470"/>
      <c r="D26" s="471"/>
      <c r="E26" s="215">
        <f>'Factory Input Fields'!C60</f>
        <v>0</v>
      </c>
      <c r="F26" s="215">
        <f>'Factory Input Fields'!C61</f>
        <v>0</v>
      </c>
      <c r="G26" s="215" t="s">
        <v>82</v>
      </c>
      <c r="H26" s="238"/>
      <c r="I26" s="240" t="s">
        <v>259</v>
      </c>
      <c r="J26" s="472"/>
      <c r="K26" s="34"/>
      <c r="L26" s="19"/>
    </row>
    <row r="27" spans="2:12" ht="50.25" customHeight="1" x14ac:dyDescent="0.3">
      <c r="B27" s="473" t="s">
        <v>297</v>
      </c>
      <c r="C27" s="474"/>
      <c r="D27" s="475"/>
      <c r="E27" s="247">
        <f>J22</f>
        <v>0</v>
      </c>
      <c r="F27" s="247">
        <f>G27*F26</f>
        <v>0</v>
      </c>
      <c r="G27" s="247">
        <f>IFERROR(E27/E26,0)</f>
        <v>0</v>
      </c>
      <c r="H27" s="247">
        <f>J23</f>
        <v>0</v>
      </c>
      <c r="I27" s="247">
        <f>SUM(G27:H27)</f>
        <v>0</v>
      </c>
      <c r="J27" s="236"/>
      <c r="K27" s="38"/>
    </row>
    <row r="28" spans="2:12" customFormat="1" ht="29.25" customHeight="1" x14ac:dyDescent="0.3"/>
    <row r="29" spans="2:12" s="8" customFormat="1" ht="30.6" customHeight="1" x14ac:dyDescent="0.3">
      <c r="B29" s="40" t="s">
        <v>260</v>
      </c>
      <c r="C29" s="41"/>
      <c r="D29" s="41"/>
      <c r="E29" s="42"/>
      <c r="F29" s="42"/>
      <c r="G29" s="42"/>
      <c r="H29" s="42"/>
      <c r="I29" s="42"/>
      <c r="J29" s="41"/>
    </row>
    <row r="30" spans="2:12" customFormat="1" x14ac:dyDescent="0.3"/>
    <row r="31" spans="2:12" ht="28.35" customHeight="1" x14ac:dyDescent="0.3">
      <c r="C31" s="476" t="s">
        <v>261</v>
      </c>
      <c r="D31" s="476"/>
      <c r="E31" s="216" t="s">
        <v>250</v>
      </c>
      <c r="F31" s="217" t="s">
        <v>251</v>
      </c>
      <c r="G31" s="477" t="s">
        <v>262</v>
      </c>
      <c r="H31" s="478"/>
      <c r="I31" s="478"/>
      <c r="J31" s="479"/>
    </row>
    <row r="32" spans="2:12" ht="30" customHeight="1" x14ac:dyDescent="0.3">
      <c r="B32" s="30" t="s">
        <v>124</v>
      </c>
      <c r="C32" s="366" t="s">
        <v>263</v>
      </c>
      <c r="D32" s="344"/>
      <c r="E32" s="462" t="e">
        <f>_xlfn.SINGLE('Factory Input Fields'!#REF!)</f>
        <v>#REF!</v>
      </c>
      <c r="F32" s="462"/>
      <c r="G32" s="324" t="s">
        <v>282</v>
      </c>
      <c r="H32" s="324"/>
      <c r="I32" s="324"/>
      <c r="J32" s="324"/>
    </row>
    <row r="33" spans="2:11" ht="30" customHeight="1" x14ac:dyDescent="0.3">
      <c r="B33" s="14" t="s">
        <v>125</v>
      </c>
      <c r="C33" s="366" t="s">
        <v>264</v>
      </c>
      <c r="D33" s="344"/>
      <c r="E33" s="463" t="e">
        <f>'Factory Input Fields'!#REF!</f>
        <v>#REF!</v>
      </c>
      <c r="F33" s="464"/>
      <c r="G33" s="367" t="s">
        <v>161</v>
      </c>
      <c r="H33" s="368"/>
      <c r="I33" s="368"/>
      <c r="J33" s="369"/>
    </row>
    <row r="34" spans="2:11" ht="38.25" customHeight="1" x14ac:dyDescent="0.3">
      <c r="B34" s="16" t="s">
        <v>126</v>
      </c>
      <c r="C34" s="454" t="s">
        <v>265</v>
      </c>
      <c r="D34" s="344"/>
      <c r="E34" s="248">
        <v>0.6</v>
      </c>
      <c r="F34" s="249" t="e">
        <f>'Factory Input Fields'!#REF!</f>
        <v>#REF!</v>
      </c>
      <c r="G34" s="455" t="s">
        <v>266</v>
      </c>
      <c r="H34" s="456"/>
      <c r="I34" s="456"/>
      <c r="J34" s="457"/>
    </row>
    <row r="35" spans="2:11" ht="36.75" customHeight="1" x14ac:dyDescent="0.3">
      <c r="C35" s="458" t="s">
        <v>267</v>
      </c>
      <c r="D35" s="458"/>
      <c r="E35" s="43">
        <f>IFERROR(E33/E34,0)</f>
        <v>0</v>
      </c>
      <c r="F35" s="43">
        <f>IFERROR(E33/F34,0)</f>
        <v>0</v>
      </c>
      <c r="G35" s="459" t="s">
        <v>281</v>
      </c>
      <c r="H35" s="460"/>
      <c r="I35" s="460"/>
      <c r="J35" s="461"/>
    </row>
    <row r="36" spans="2:11" ht="31.5" customHeight="1" x14ac:dyDescent="0.3">
      <c r="B36" s="30" t="s">
        <v>127</v>
      </c>
      <c r="C36" s="365" t="s">
        <v>37</v>
      </c>
      <c r="D36" s="365"/>
      <c r="E36" s="436" t="e">
        <f>_xlfn.SINGLE('Factory Input Fields'!#REF!)</f>
        <v>#REF!</v>
      </c>
      <c r="F36" s="437"/>
      <c r="G36" s="324" t="s">
        <v>283</v>
      </c>
      <c r="H36" s="324"/>
      <c r="I36" s="324"/>
      <c r="J36" s="324"/>
    </row>
    <row r="37" spans="2:11" ht="31.5" customHeight="1" x14ac:dyDescent="0.3">
      <c r="B37" s="14" t="s">
        <v>128</v>
      </c>
      <c r="C37" s="357" t="s">
        <v>38</v>
      </c>
      <c r="D37" s="331"/>
      <c r="E37" s="436" t="e">
        <f>_xlfn.SINGLE('Factory Input Fields'!#REF!)</f>
        <v>#REF!</v>
      </c>
      <c r="F37" s="437"/>
      <c r="G37" s="324" t="s">
        <v>284</v>
      </c>
      <c r="H37" s="324"/>
      <c r="I37" s="324"/>
      <c r="J37" s="324"/>
    </row>
    <row r="38" spans="2:11" ht="31.5" customHeight="1" x14ac:dyDescent="0.3">
      <c r="B38" s="16" t="s">
        <v>129</v>
      </c>
      <c r="C38" s="357" t="s">
        <v>39</v>
      </c>
      <c r="D38" s="331"/>
      <c r="E38" s="436" t="e">
        <f>_xlfn.SINGLE('Factory Input Fields'!#REF!)</f>
        <v>#REF!</v>
      </c>
      <c r="F38" s="437"/>
      <c r="G38" s="324" t="s">
        <v>285</v>
      </c>
      <c r="H38" s="324"/>
      <c r="I38" s="324"/>
      <c r="J38" s="324"/>
    </row>
    <row r="39" spans="2:11" ht="30" customHeight="1" x14ac:dyDescent="0.3">
      <c r="C39" s="441" t="s">
        <v>268</v>
      </c>
      <c r="D39" s="442"/>
      <c r="E39" s="443" t="e">
        <f>SUM(E36:F38)</f>
        <v>#REF!</v>
      </c>
      <c r="F39" s="443"/>
      <c r="G39" s="444"/>
      <c r="H39" s="444"/>
      <c r="I39" s="444"/>
      <c r="J39" s="444"/>
    </row>
    <row r="40" spans="2:11" ht="28.35" customHeight="1" x14ac:dyDescent="0.3">
      <c r="B40" s="343" t="s">
        <v>83</v>
      </c>
      <c r="C40" s="325" t="s">
        <v>269</v>
      </c>
      <c r="D40" s="325"/>
      <c r="E40" s="184" t="s">
        <v>270</v>
      </c>
      <c r="F40" s="184" t="s">
        <v>271</v>
      </c>
      <c r="G40" s="445" t="s">
        <v>286</v>
      </c>
      <c r="H40" s="446"/>
      <c r="I40" s="446"/>
      <c r="J40" s="447"/>
    </row>
    <row r="41" spans="2:11" ht="28.35" customHeight="1" x14ac:dyDescent="0.3">
      <c r="B41" s="343"/>
      <c r="C41" s="218" t="s">
        <v>272</v>
      </c>
      <c r="D41" s="44">
        <f>'Factory Input Fields'!C60</f>
        <v>0</v>
      </c>
      <c r="E41" s="56">
        <f>('Factory Input Fields'!E67-COVID!J22)*COVID!E35</f>
        <v>0</v>
      </c>
      <c r="F41" s="56">
        <f>F35*'Factory Input Fields'!E67</f>
        <v>0</v>
      </c>
      <c r="G41" s="448"/>
      <c r="H41" s="449"/>
      <c r="I41" s="449"/>
      <c r="J41" s="450"/>
    </row>
    <row r="42" spans="2:11" ht="28.35" customHeight="1" x14ac:dyDescent="0.3">
      <c r="B42" s="343"/>
      <c r="C42" s="218" t="s">
        <v>40</v>
      </c>
      <c r="D42" s="44">
        <f>'Factory Input Fields'!C61</f>
        <v>0</v>
      </c>
      <c r="E42" s="56">
        <f>('Factory Input Fields'!F67-COVID!J22)*COVID!E35</f>
        <v>0</v>
      </c>
      <c r="F42" s="56">
        <f>F35*'Factory Input Fields'!F67</f>
        <v>0</v>
      </c>
      <c r="G42" s="448"/>
      <c r="H42" s="449"/>
      <c r="I42" s="449"/>
      <c r="J42" s="450"/>
    </row>
    <row r="43" spans="2:11" ht="28.35" customHeight="1" x14ac:dyDescent="0.3">
      <c r="B43" s="343"/>
      <c r="C43" s="352" t="s">
        <v>41</v>
      </c>
      <c r="D43" s="352"/>
      <c r="E43" s="57">
        <f>SUM(E41:E42)</f>
        <v>0</v>
      </c>
      <c r="F43" s="57">
        <f>SUM(F41:F42)</f>
        <v>0</v>
      </c>
      <c r="G43" s="451"/>
      <c r="H43" s="452"/>
      <c r="I43" s="452"/>
      <c r="J43" s="453"/>
      <c r="K43" s="219"/>
    </row>
    <row r="44" spans="2:11" ht="41.25" customHeight="1" x14ac:dyDescent="0.3">
      <c r="B44" s="343"/>
      <c r="C44" s="357" t="s">
        <v>138</v>
      </c>
      <c r="D44" s="331"/>
      <c r="E44" s="197">
        <f>E35*'Factory Input Fields'!E56</f>
        <v>0</v>
      </c>
      <c r="F44" s="197">
        <f>F35*('Factory Input Fields'!E56+'Factory Input Fields'!E57)</f>
        <v>0</v>
      </c>
      <c r="G44" s="355" t="s">
        <v>177</v>
      </c>
      <c r="H44" s="355"/>
      <c r="I44" s="355"/>
      <c r="J44" s="355"/>
      <c r="K44" s="220"/>
    </row>
    <row r="45" spans="2:11" ht="41.25" customHeight="1" x14ac:dyDescent="0.3">
      <c r="B45" s="45" t="s">
        <v>130</v>
      </c>
      <c r="C45" s="357" t="s">
        <v>42</v>
      </c>
      <c r="D45" s="331"/>
      <c r="E45" s="436" t="e">
        <f>_xlfn.SINGLE('Factory Input Fields'!#REF!)</f>
        <v>#REF!</v>
      </c>
      <c r="F45" s="437"/>
      <c r="G45" s="338" t="s">
        <v>232</v>
      </c>
      <c r="H45" s="439"/>
      <c r="I45" s="439"/>
      <c r="J45" s="440"/>
    </row>
    <row r="46" spans="2:11" ht="41.25" customHeight="1" x14ac:dyDescent="0.3">
      <c r="B46" s="45" t="s">
        <v>131</v>
      </c>
      <c r="C46" s="357" t="s">
        <v>43</v>
      </c>
      <c r="D46" s="331"/>
      <c r="E46" s="436" t="e">
        <f>_xlfn.SINGLE('Factory Input Fields'!#REF!)</f>
        <v>#REF!</v>
      </c>
      <c r="F46" s="437"/>
      <c r="G46" s="341" t="s">
        <v>287</v>
      </c>
      <c r="H46" s="341"/>
      <c r="I46" s="341"/>
      <c r="J46" s="341"/>
    </row>
    <row r="47" spans="2:11" ht="41.25" customHeight="1" x14ac:dyDescent="0.3">
      <c r="B47" s="45" t="s">
        <v>132</v>
      </c>
      <c r="C47" s="357" t="s">
        <v>44</v>
      </c>
      <c r="D47" s="331"/>
      <c r="E47" s="436" t="e">
        <f>_xlfn.SINGLE('Factory Input Fields'!#REF!)</f>
        <v>#REF!</v>
      </c>
      <c r="F47" s="437"/>
      <c r="G47" s="334" t="s">
        <v>288</v>
      </c>
      <c r="H47" s="334"/>
      <c r="I47" s="334"/>
      <c r="J47" s="334"/>
    </row>
    <row r="48" spans="2:11" s="26" customFormat="1" ht="28.35" customHeight="1" x14ac:dyDescent="0.2">
      <c r="C48" s="336" t="s">
        <v>273</v>
      </c>
      <c r="D48" s="336"/>
      <c r="E48" s="197" t="e">
        <f>E47+E46+E45+E44+E43+E39</f>
        <v>#REF!</v>
      </c>
      <c r="F48" s="197" t="e">
        <f>E47+E46+E45+F44+F43+E39</f>
        <v>#REF!</v>
      </c>
      <c r="G48" s="250" t="e">
        <f>F48-E48</f>
        <v>#REF!</v>
      </c>
      <c r="H48" s="438" t="s">
        <v>274</v>
      </c>
      <c r="I48" s="438"/>
      <c r="J48" s="438"/>
    </row>
    <row r="49" spans="2:10" ht="30.75" customHeight="1" x14ac:dyDescent="0.3">
      <c r="B49" s="30" t="s">
        <v>133</v>
      </c>
      <c r="C49" s="46" t="s">
        <v>275</v>
      </c>
      <c r="D49" s="221" t="e">
        <f>'Factory Input Fields'!#REF!</f>
        <v>#REF!</v>
      </c>
      <c r="E49" s="197" t="e">
        <f>D49*E48</f>
        <v>#REF!</v>
      </c>
      <c r="F49" s="197" t="e">
        <f>D49*F48</f>
        <v>#REF!</v>
      </c>
      <c r="G49" s="324" t="s">
        <v>205</v>
      </c>
      <c r="H49" s="324"/>
      <c r="I49" s="324"/>
      <c r="J49" s="324"/>
    </row>
    <row r="50" spans="2:10" ht="30.75" customHeight="1" x14ac:dyDescent="0.3">
      <c r="B50" s="16" t="s">
        <v>134</v>
      </c>
      <c r="C50" s="46" t="s">
        <v>84</v>
      </c>
      <c r="D50" s="221" t="e">
        <f>'Factory Input Fields'!#REF!</f>
        <v>#REF!</v>
      </c>
      <c r="E50" s="197" t="e">
        <f>F48*D50</f>
        <v>#REF!</v>
      </c>
      <c r="F50" s="197" t="e">
        <f>F48*D50</f>
        <v>#REF!</v>
      </c>
      <c r="G50" s="324" t="s">
        <v>289</v>
      </c>
      <c r="H50" s="324"/>
      <c r="I50" s="324"/>
      <c r="J50" s="324"/>
    </row>
    <row r="51" spans="2:10" ht="28.35" customHeight="1" x14ac:dyDescent="0.3">
      <c r="C51" s="429" t="s">
        <v>276</v>
      </c>
      <c r="D51" s="429"/>
      <c r="E51" s="57" t="e">
        <f>SUM(E48:E50)</f>
        <v>#REF!</v>
      </c>
      <c r="F51" s="57" t="e">
        <f>SUM(F48:F50)</f>
        <v>#REF!</v>
      </c>
      <c r="G51" s="250" t="e">
        <f>F51-E51</f>
        <v>#REF!</v>
      </c>
      <c r="H51" s="430" t="s">
        <v>274</v>
      </c>
      <c r="I51" s="431"/>
      <c r="J51" s="432"/>
    </row>
    <row r="52" spans="2:10" ht="28.35" customHeight="1" x14ac:dyDescent="0.3">
      <c r="C52" s="327" t="s">
        <v>51</v>
      </c>
      <c r="D52" s="327"/>
      <c r="E52" s="222"/>
      <c r="F52" s="222"/>
      <c r="G52" s="223">
        <f>IFERROR((F51-E51)/E51,0)</f>
        <v>0</v>
      </c>
      <c r="H52" s="433"/>
      <c r="I52" s="434"/>
      <c r="J52" s="435"/>
    </row>
  </sheetData>
  <sheetProtection algorithmName="SHA-512" hashValue="c+ZIacLuZPz6JjzQAJ5VNUDE/Rv0ObErpK6ZM2Sk4u/pAe1D51YVfbPaIuhR6dscM4qKsonjpu4MHEUyEKrywA==" saltValue="fvvoAgugrJwywXQsy+1/jw==" spinCount="100000" sheet="1" objects="1" scenarios="1"/>
  <mergeCells count="69">
    <mergeCell ref="C13:E13"/>
    <mergeCell ref="C8:E8"/>
    <mergeCell ref="C9:E9"/>
    <mergeCell ref="C10:E10"/>
    <mergeCell ref="C11:E11"/>
    <mergeCell ref="C12:E12"/>
    <mergeCell ref="C22:D22"/>
    <mergeCell ref="C14:E14"/>
    <mergeCell ref="C15:E15"/>
    <mergeCell ref="C16:E16"/>
    <mergeCell ref="C17:E17"/>
    <mergeCell ref="C18:E18"/>
    <mergeCell ref="B20:D21"/>
    <mergeCell ref="E20:E21"/>
    <mergeCell ref="F20:F21"/>
    <mergeCell ref="G20:G21"/>
    <mergeCell ref="H20:H21"/>
    <mergeCell ref="I20:I21"/>
    <mergeCell ref="J20:J21"/>
    <mergeCell ref="C23:D23"/>
    <mergeCell ref="B25:D26"/>
    <mergeCell ref="J25:J26"/>
    <mergeCell ref="B27:D27"/>
    <mergeCell ref="C31:D31"/>
    <mergeCell ref="G31:J31"/>
    <mergeCell ref="C32:D32"/>
    <mergeCell ref="E32:F32"/>
    <mergeCell ref="G32:J32"/>
    <mergeCell ref="C33:D33"/>
    <mergeCell ref="E33:F33"/>
    <mergeCell ref="G33:J33"/>
    <mergeCell ref="C34:D34"/>
    <mergeCell ref="G34:J34"/>
    <mergeCell ref="C35:D35"/>
    <mergeCell ref="G35:J35"/>
    <mergeCell ref="C36:D36"/>
    <mergeCell ref="E36:F36"/>
    <mergeCell ref="G36:J36"/>
    <mergeCell ref="C37:D37"/>
    <mergeCell ref="E37:F37"/>
    <mergeCell ref="G37:J37"/>
    <mergeCell ref="C38:D38"/>
    <mergeCell ref="E38:F38"/>
    <mergeCell ref="G38:J38"/>
    <mergeCell ref="C39:D39"/>
    <mergeCell ref="E39:F39"/>
    <mergeCell ref="G39:J39"/>
    <mergeCell ref="B40:B44"/>
    <mergeCell ref="C40:D40"/>
    <mergeCell ref="G40:J43"/>
    <mergeCell ref="C43:D43"/>
    <mergeCell ref="C44:D44"/>
    <mergeCell ref="G44:J44"/>
    <mergeCell ref="C45:D45"/>
    <mergeCell ref="E45:F45"/>
    <mergeCell ref="G45:J45"/>
    <mergeCell ref="C46:D46"/>
    <mergeCell ref="E46:F46"/>
    <mergeCell ref="G46:J46"/>
    <mergeCell ref="G50:J50"/>
    <mergeCell ref="C51:D51"/>
    <mergeCell ref="H51:J52"/>
    <mergeCell ref="C52:D52"/>
    <mergeCell ref="C47:D47"/>
    <mergeCell ref="E47:F47"/>
    <mergeCell ref="G47:J47"/>
    <mergeCell ref="C48:D48"/>
    <mergeCell ref="H48:J48"/>
    <mergeCell ref="G49:J49"/>
  </mergeCells>
  <conditionalFormatting sqref="J27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B3" r:id="rId1" xr:uid="{32145D31-D456-4335-B7E7-AA389046E61F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Button 1">
              <controlPr defaultSize="0" print="0" autoFill="0" autoPict="0" macro="[0]!Macro4">
                <anchor moveWithCells="1">
                  <from>
                    <xdr:col>7</xdr:col>
                    <xdr:colOff>247650</xdr:colOff>
                    <xdr:row>0</xdr:row>
                    <xdr:rowOff>171450</xdr:rowOff>
                  </from>
                  <to>
                    <xdr:col>8</xdr:col>
                    <xdr:colOff>800100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DCA0-42FD-A249-A25D-923C7EE4CF98}">
  <sheetPr codeName="Sheet3"/>
  <dimension ref="A1:C20"/>
  <sheetViews>
    <sheetView zoomScale="110" zoomScaleNormal="110" workbookViewId="0">
      <selection activeCell="C20" sqref="C20"/>
    </sheetView>
  </sheetViews>
  <sheetFormatPr defaultColWidth="10.88671875" defaultRowHeight="17.25" x14ac:dyDescent="0.3"/>
  <cols>
    <col min="1" max="1" width="29.21875" customWidth="1"/>
    <col min="2" max="2" width="28.33203125" customWidth="1"/>
    <col min="3" max="3" width="15.21875" customWidth="1"/>
  </cols>
  <sheetData>
    <row r="1" spans="1:3" ht="27" customHeight="1" x14ac:dyDescent="0.3">
      <c r="A1" s="196" t="s">
        <v>19</v>
      </c>
      <c r="B1" s="79" t="s">
        <v>20</v>
      </c>
      <c r="C1" s="80">
        <v>2.3999999999999998E-3</v>
      </c>
    </row>
    <row r="2" spans="1:3" ht="27" customHeight="1" x14ac:dyDescent="0.3">
      <c r="A2" s="78"/>
      <c r="B2" s="79" t="s">
        <v>21</v>
      </c>
      <c r="C2" s="80">
        <v>3.6999999999999998E-2</v>
      </c>
    </row>
    <row r="3" spans="1:3" ht="27" customHeight="1" x14ac:dyDescent="0.3">
      <c r="A3" s="78"/>
      <c r="B3" s="79" t="s">
        <v>18</v>
      </c>
      <c r="C3" s="80">
        <v>3.0000000000000001E-3</v>
      </c>
    </row>
    <row r="4" spans="1:3" ht="27" customHeight="1" x14ac:dyDescent="0.3">
      <c r="A4" s="78"/>
      <c r="B4" s="79" t="s">
        <v>22</v>
      </c>
      <c r="C4" s="81">
        <v>0.04</v>
      </c>
    </row>
    <row r="5" spans="1:3" ht="27" customHeight="1" x14ac:dyDescent="0.3">
      <c r="A5" s="78"/>
      <c r="B5" s="79" t="s">
        <v>24</v>
      </c>
      <c r="C5" s="81">
        <v>0.02</v>
      </c>
    </row>
    <row r="6" spans="1:3" ht="27" customHeight="1" x14ac:dyDescent="0.3">
      <c r="A6" s="78"/>
      <c r="B6" s="79"/>
      <c r="C6" s="80">
        <f>SUM(C1:C5)</f>
        <v>0.1024</v>
      </c>
    </row>
    <row r="7" spans="1:3" ht="27" customHeight="1" x14ac:dyDescent="0.3">
      <c r="A7" s="78"/>
      <c r="B7" s="82"/>
      <c r="C7" s="82"/>
    </row>
    <row r="8" spans="1:3" ht="27" customHeight="1" x14ac:dyDescent="0.3">
      <c r="A8" s="196" t="s">
        <v>28</v>
      </c>
      <c r="B8" s="79" t="s">
        <v>17</v>
      </c>
      <c r="C8" s="80">
        <v>0.02</v>
      </c>
    </row>
    <row r="9" spans="1:3" ht="27" customHeight="1" x14ac:dyDescent="0.3">
      <c r="A9" s="78"/>
      <c r="B9" s="79" t="s">
        <v>23</v>
      </c>
      <c r="C9" s="81">
        <v>0.01</v>
      </c>
    </row>
    <row r="10" spans="1:3" ht="27" customHeight="1" x14ac:dyDescent="0.3">
      <c r="A10" s="83"/>
      <c r="B10" s="79" t="s">
        <v>24</v>
      </c>
      <c r="C10" s="81">
        <v>0.01</v>
      </c>
    </row>
    <row r="11" spans="1:3" ht="27" customHeight="1" x14ac:dyDescent="0.3">
      <c r="A11" s="83"/>
      <c r="B11" s="82"/>
      <c r="C11" s="80">
        <f>SUM(C8:C10)</f>
        <v>0.04</v>
      </c>
    </row>
    <row r="12" spans="1:3" ht="27" customHeight="1" x14ac:dyDescent="0.3">
      <c r="A12" s="83"/>
      <c r="B12" s="82"/>
      <c r="C12" s="82"/>
    </row>
    <row r="13" spans="1:3" ht="27" customHeight="1" x14ac:dyDescent="0.3">
      <c r="A13" s="493" t="s">
        <v>25</v>
      </c>
      <c r="B13" s="79" t="s">
        <v>27</v>
      </c>
      <c r="C13" s="84">
        <v>100000</v>
      </c>
    </row>
    <row r="14" spans="1:3" ht="27" customHeight="1" x14ac:dyDescent="0.3">
      <c r="A14" s="493"/>
      <c r="B14" s="79" t="s">
        <v>26</v>
      </c>
      <c r="C14" s="84">
        <v>2000000</v>
      </c>
    </row>
    <row r="15" spans="1:3" ht="27" customHeight="1" x14ac:dyDescent="0.3">
      <c r="A15" s="82"/>
      <c r="B15" s="79" t="s">
        <v>29</v>
      </c>
      <c r="C15" s="84">
        <v>3900000</v>
      </c>
    </row>
    <row r="16" spans="1:3" ht="27" customHeight="1" x14ac:dyDescent="0.3">
      <c r="A16" s="82"/>
      <c r="B16" s="82"/>
      <c r="C16" s="84">
        <f>SUM(C13:C15)</f>
        <v>6000000</v>
      </c>
    </row>
    <row r="17" spans="1:3" ht="27" customHeight="1" x14ac:dyDescent="0.3">
      <c r="A17" s="82"/>
      <c r="B17" s="79" t="s">
        <v>30</v>
      </c>
      <c r="C17" s="84">
        <f>C16*C6</f>
        <v>614400</v>
      </c>
    </row>
    <row r="18" spans="1:3" ht="27" customHeight="1" x14ac:dyDescent="0.3">
      <c r="A18" s="82"/>
      <c r="B18" s="79" t="s">
        <v>31</v>
      </c>
      <c r="C18" s="84">
        <f>C16*C11</f>
        <v>240000</v>
      </c>
    </row>
    <row r="19" spans="1:3" ht="27" customHeight="1" x14ac:dyDescent="0.3">
      <c r="A19" s="82"/>
      <c r="B19" s="79" t="s">
        <v>32</v>
      </c>
      <c r="C19" s="84">
        <f>C16+C17</f>
        <v>6614400</v>
      </c>
    </row>
    <row r="20" spans="1:3" ht="27" customHeight="1" x14ac:dyDescent="0.3">
      <c r="A20" s="82"/>
      <c r="B20" s="79" t="s">
        <v>33</v>
      </c>
      <c r="C20" s="84">
        <f>C16-C18</f>
        <v>5760000</v>
      </c>
    </row>
  </sheetData>
  <sheetProtection algorithmName="SHA-512" hashValue="3Rq1cf+t7ezIZvyS0+k5xk+wzeoM68RxcfoFfadrMLfFSMUjf6j61n7BijWdeDko/TMSS74g9rqyVkQ8JgGEFQ==" saltValue="PC8h1CatD7UOvOH4MmqyEg==" spinCount="100000" sheet="1" objects="1" scenarios="1"/>
  <mergeCells count="1">
    <mergeCell ref="A13:A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Factory Input Fields</vt:lpstr>
      <vt:lpstr>Product Style Costing</vt:lpstr>
      <vt:lpstr>Labour Minute Value Indonesia</vt:lpstr>
      <vt:lpstr>COVID</vt:lpstr>
      <vt:lpstr>Pay roll tax info</vt:lpstr>
      <vt:lpstr>'Labour Minute Value Indonesia'!Print_Area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Oosterom</dc:creator>
  <cp:lastModifiedBy>Koen Oosterom</cp:lastModifiedBy>
  <cp:lastPrinted>2019-09-19T12:35:52Z</cp:lastPrinted>
  <dcterms:created xsi:type="dcterms:W3CDTF">2018-11-05T12:32:05Z</dcterms:created>
  <dcterms:modified xsi:type="dcterms:W3CDTF">2020-11-15T11:26:43Z</dcterms:modified>
</cp:coreProperties>
</file>