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osterom.HQ\Documents\Labour Minute Costing\Final Tools\revised again\"/>
    </mc:Choice>
  </mc:AlternateContent>
  <xr:revisionPtr revIDLastSave="0" documentId="13_ncr:1_{CD8FCD0E-E096-4033-A375-F0F121C3ECE3}" xr6:coauthVersionLast="45" xr6:coauthVersionMax="45" xr10:uidLastSave="{00000000-0000-0000-0000-000000000000}"/>
  <bookViews>
    <workbookView xWindow="-120" yWindow="-120" windowWidth="29040" windowHeight="15840" xr2:uid="{A1DBB64E-23DE-4FA3-80F2-2B13069D2789}"/>
  </bookViews>
  <sheets>
    <sheet name="Factory Input Fields" sheetId="6" r:id="rId1"/>
    <sheet name="Product Style Costing" sheetId="8" r:id="rId2"/>
    <sheet name="Labour Minute Value Myanmar" sheetId="2" r:id="rId3"/>
    <sheet name="COVID" sheetId="7" r:id="rId4"/>
  </sheets>
  <externalReferences>
    <externalReference r:id="rId5"/>
  </externalReferences>
  <definedNames>
    <definedName name="_xlnm.Print_Area" localSheetId="2">'Labour Minute Value Myanmar'!$A$1:$Q$33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8" l="1"/>
  <c r="B16" i="8"/>
  <c r="B15" i="8"/>
  <c r="E28" i="8" l="1"/>
  <c r="E24" i="8"/>
  <c r="H8" i="2" l="1"/>
  <c r="H7" i="2"/>
  <c r="E8" i="2"/>
  <c r="E7" i="2"/>
  <c r="C16" i="6"/>
  <c r="Q16" i="2" l="1"/>
  <c r="Q15" i="2" l="1"/>
  <c r="C21" i="6" l="1"/>
  <c r="E27" i="2" l="1"/>
  <c r="F23" i="7"/>
  <c r="I12" i="7"/>
  <c r="I11" i="7"/>
  <c r="I10" i="7"/>
  <c r="E48" i="7"/>
  <c r="E47" i="7"/>
  <c r="E46" i="7"/>
  <c r="E39" i="7"/>
  <c r="E38" i="7"/>
  <c r="E37" i="7"/>
  <c r="F35" i="7"/>
  <c r="E34" i="7"/>
  <c r="E33" i="7"/>
  <c r="H18" i="7"/>
  <c r="I18" i="7" s="1"/>
  <c r="H17" i="7"/>
  <c r="I17" i="7" s="1"/>
  <c r="H16" i="7"/>
  <c r="I16" i="7" s="1"/>
  <c r="H15" i="7"/>
  <c r="I15" i="7" s="1"/>
  <c r="H14" i="7"/>
  <c r="I14" i="7" s="1"/>
  <c r="E40" i="7" l="1"/>
  <c r="F36" i="7"/>
  <c r="E36" i="7"/>
  <c r="G23" i="7"/>
  <c r="H23" i="7" s="1"/>
  <c r="I23" i="7" s="1"/>
  <c r="H19" i="7"/>
  <c r="H24" i="7" s="1"/>
  <c r="I19" i="7"/>
  <c r="I24" i="7" l="1"/>
  <c r="H5" i="2" l="1"/>
  <c r="E5" i="2"/>
  <c r="Q24" i="2"/>
  <c r="Q22" i="2"/>
  <c r="Q21" i="2"/>
  <c r="Q19" i="2"/>
  <c r="Q18" i="2"/>
  <c r="Q17" i="2"/>
  <c r="N5" i="2"/>
  <c r="K5" i="2"/>
  <c r="B5" i="2"/>
  <c r="D50" i="6" s="1"/>
  <c r="C26" i="6" l="1"/>
  <c r="F27" i="2"/>
  <c r="H22" i="2"/>
  <c r="E22" i="2"/>
  <c r="E15" i="2"/>
  <c r="H27" i="2"/>
  <c r="E50" i="6" l="1"/>
  <c r="J23" i="7"/>
  <c r="E28" i="7" s="1"/>
  <c r="J24" i="7"/>
  <c r="H28" i="7" s="1"/>
  <c r="I27" i="2"/>
  <c r="E16" i="2" l="1"/>
  <c r="E17" i="2"/>
  <c r="E18" i="2"/>
  <c r="E19" i="2"/>
  <c r="E21" i="2"/>
  <c r="E24" i="2"/>
  <c r="H12" i="2"/>
  <c r="I13" i="2" s="1"/>
  <c r="I14" i="2" s="1"/>
  <c r="I25" i="2"/>
  <c r="F25" i="2"/>
  <c r="D49" i="6"/>
  <c r="B42" i="6"/>
  <c r="B61" i="6" s="1"/>
  <c r="H13" i="6"/>
  <c r="H24" i="2"/>
  <c r="H21" i="2"/>
  <c r="H19" i="2"/>
  <c r="H18" i="2"/>
  <c r="H17" i="2"/>
  <c r="H16" i="2"/>
  <c r="H15" i="2"/>
  <c r="E30" i="2"/>
  <c r="H30" i="2"/>
  <c r="D46" i="6"/>
  <c r="C48" i="6"/>
  <c r="D47" i="6"/>
  <c r="H20" i="2" l="1"/>
  <c r="E20" i="2"/>
  <c r="B41" i="6"/>
  <c r="B60" i="6" s="1"/>
  <c r="E12" i="2"/>
  <c r="E14" i="2" s="1"/>
  <c r="E23" i="2" s="1"/>
  <c r="E25" i="2" s="1"/>
  <c r="C54" i="6"/>
  <c r="C51" i="6"/>
  <c r="C53" i="6"/>
  <c r="H14" i="2"/>
  <c r="H23" i="2" s="1"/>
  <c r="H25" i="2" s="1"/>
  <c r="F41" i="6"/>
  <c r="C25" i="6"/>
  <c r="I26" i="2"/>
  <c r="I28" i="2" s="1"/>
  <c r="D48" i="6"/>
  <c r="D51" i="6" s="1"/>
  <c r="F27" i="7" l="1"/>
  <c r="D43" i="7" s="1"/>
  <c r="E27" i="7"/>
  <c r="F13" i="2"/>
  <c r="F14" i="2" s="1"/>
  <c r="F26" i="2" s="1"/>
  <c r="F28" i="2" s="1"/>
  <c r="F59" i="6"/>
  <c r="E59" i="6"/>
  <c r="E26" i="2"/>
  <c r="E28" i="2" s="1"/>
  <c r="F42" i="6"/>
  <c r="H26" i="2"/>
  <c r="H28" i="2" s="1"/>
  <c r="F14" i="8" l="1"/>
  <c r="D31" i="8" s="1"/>
  <c r="E14" i="8"/>
  <c r="D30" i="8" s="1"/>
  <c r="D42" i="7"/>
  <c r="G28" i="7"/>
  <c r="E29" i="2"/>
  <c r="E31" i="2" s="1"/>
  <c r="E32" i="2" s="1"/>
  <c r="H29" i="2"/>
  <c r="H31" i="2" s="1"/>
  <c r="H32" i="2" s="1"/>
  <c r="I28" i="7" l="1"/>
  <c r="F28" i="7"/>
  <c r="E41" i="6"/>
  <c r="G41" i="6" s="1"/>
  <c r="H41" i="6" s="1"/>
  <c r="E60" i="6" s="1"/>
  <c r="E42" i="7"/>
  <c r="E42" i="6"/>
  <c r="G42" i="6" s="1"/>
  <c r="H42" i="6" s="1"/>
  <c r="E61" i="6" s="1"/>
  <c r="G60" i="6" l="1"/>
  <c r="E15" i="8"/>
  <c r="E30" i="8" s="1"/>
  <c r="E16" i="8"/>
  <c r="F30" i="8" s="1"/>
  <c r="F42" i="7"/>
  <c r="G61" i="6"/>
  <c r="J42" i="6"/>
  <c r="I42" i="6"/>
  <c r="E47" i="6"/>
  <c r="E46" i="6"/>
  <c r="E49" i="6"/>
  <c r="F61" i="6" l="1"/>
  <c r="G16" i="8"/>
  <c r="F60" i="6"/>
  <c r="G15" i="8"/>
  <c r="F43" i="7"/>
  <c r="F44" i="7" s="1"/>
  <c r="E43" i="7"/>
  <c r="E44" i="7" s="1"/>
  <c r="E45" i="7"/>
  <c r="F45" i="7"/>
  <c r="H61" i="6"/>
  <c r="H60" i="6"/>
  <c r="E48" i="6"/>
  <c r="E51" i="6" s="1"/>
  <c r="I60" i="6" l="1"/>
  <c r="H15" i="8"/>
  <c r="E33" i="8" s="1"/>
  <c r="I16" i="8"/>
  <c r="I61" i="6"/>
  <c r="J61" i="6" s="1"/>
  <c r="H16" i="8"/>
  <c r="F16" i="8"/>
  <c r="F31" i="8" s="1"/>
  <c r="F32" i="8" s="1"/>
  <c r="F15" i="8"/>
  <c r="E31" i="8" s="1"/>
  <c r="E32" i="8" s="1"/>
  <c r="E49" i="7"/>
  <c r="E50" i="7" s="1"/>
  <c r="F49" i="7"/>
  <c r="E51" i="7" s="1"/>
  <c r="F37" i="8" l="1"/>
  <c r="E37" i="8"/>
  <c r="E39" i="8" s="1"/>
  <c r="I15" i="8"/>
  <c r="F38" i="8"/>
  <c r="F39" i="8"/>
  <c r="E38" i="8"/>
  <c r="F50" i="7"/>
  <c r="F51" i="7"/>
  <c r="G49" i="7"/>
  <c r="E52" i="7"/>
  <c r="E40" i="8" l="1"/>
  <c r="E44" i="8" s="1"/>
  <c r="F40" i="8"/>
  <c r="F44" i="8" s="1"/>
  <c r="F52" i="7"/>
  <c r="G52" i="7" s="1"/>
  <c r="F41" i="8" l="1"/>
  <c r="G53" i="7"/>
</calcChain>
</file>

<file path=xl/sharedStrings.xml><?xml version="1.0" encoding="utf-8"?>
<sst xmlns="http://schemas.openxmlformats.org/spreadsheetml/2006/main" count="321" uniqueCount="245">
  <si>
    <t>OT Wage</t>
  </si>
  <si>
    <t>Maternity leave / benefit</t>
  </si>
  <si>
    <t>Monthly capacity minutes</t>
  </si>
  <si>
    <r>
      <t xml:space="preserve">Labour Minute Value </t>
    </r>
    <r>
      <rPr>
        <b/>
        <sz val="26"/>
        <rFont val="Century Gothic"/>
        <family val="2"/>
      </rPr>
      <t>US$</t>
    </r>
    <r>
      <rPr>
        <b/>
        <sz val="22"/>
        <rFont val="Century Gothic"/>
        <family val="2"/>
      </rPr>
      <t xml:space="preserve"> </t>
    </r>
    <r>
      <rPr>
        <b/>
        <i/>
        <sz val="22"/>
        <rFont val="Century Gothic"/>
        <family val="2"/>
      </rPr>
      <t>incl. OT</t>
    </r>
    <r>
      <rPr>
        <b/>
        <sz val="22"/>
        <rFont val="Century Gothic"/>
        <family val="2"/>
      </rPr>
      <t xml:space="preserve"> </t>
    </r>
  </si>
  <si>
    <t>Basic Wage</t>
  </si>
  <si>
    <t>SubTOTAL 2</t>
  </si>
  <si>
    <t>Wage Item</t>
  </si>
  <si>
    <r>
      <rPr>
        <b/>
        <sz val="36"/>
        <color theme="0"/>
        <rFont val="Century Gothic"/>
        <family val="1"/>
      </rPr>
      <t>Explanatory</t>
    </r>
    <r>
      <rPr>
        <b/>
        <sz val="36"/>
        <color theme="0"/>
        <rFont val="Century Gothic"/>
        <family val="2"/>
      </rPr>
      <t xml:space="preserve"> Notes</t>
    </r>
  </si>
  <si>
    <t>3)</t>
  </si>
  <si>
    <t>6)</t>
  </si>
  <si>
    <t>7)</t>
  </si>
  <si>
    <t>8)</t>
  </si>
  <si>
    <t>9)</t>
  </si>
  <si>
    <t>10)</t>
  </si>
  <si>
    <t>11)</t>
  </si>
  <si>
    <t>Step</t>
  </si>
  <si>
    <t>12)</t>
  </si>
  <si>
    <t>13)</t>
  </si>
  <si>
    <t>14)</t>
  </si>
  <si>
    <t xml:space="preserve">Overtime hours </t>
  </si>
  <si>
    <t>The yellow fields in the file are your input fields, where you should insert the actual information based on your factory</t>
  </si>
  <si>
    <t>15)</t>
  </si>
  <si>
    <t>16)</t>
  </si>
  <si>
    <t>Legal Minimum Wage
(Pay for time worked)</t>
  </si>
  <si>
    <t>Directly 
Paid
Benefits</t>
  </si>
  <si>
    <t>Employer 
labour
related
on-cost</t>
  </si>
  <si>
    <t>Standard Allowed Minutes</t>
  </si>
  <si>
    <t>Productivity Bonus</t>
  </si>
  <si>
    <t>Attendance bonus</t>
  </si>
  <si>
    <t>Total number of workers</t>
  </si>
  <si>
    <t>2015 LMW</t>
  </si>
  <si>
    <t>Living Wage</t>
  </si>
  <si>
    <t>Regular working hours (44h)</t>
  </si>
  <si>
    <t xml:space="preserve">Overtime hours  </t>
  </si>
  <si>
    <t>Legal Minimum Wage 2018</t>
  </si>
  <si>
    <t>Seniority Bonus</t>
  </si>
  <si>
    <t>Skills Bonus</t>
  </si>
  <si>
    <t>Any other Bonuses</t>
  </si>
  <si>
    <t>TOTAL Labour cost per worker in MMK</t>
  </si>
  <si>
    <t>Actual OT Hours per week</t>
  </si>
  <si>
    <t xml:space="preserve">30 days x Wage Level </t>
  </si>
  <si>
    <t>Labour Cost</t>
  </si>
  <si>
    <t>SubTOTAL 1</t>
  </si>
  <si>
    <t>Social Insurance (3%) of Legal Minimum Wage.</t>
  </si>
  <si>
    <r>
      <t xml:space="preserve">Exchange rate MMK - US$ 
</t>
    </r>
    <r>
      <rPr>
        <sz val="18"/>
        <color theme="1"/>
        <rFont val="Century Gothic"/>
        <family val="2"/>
      </rPr>
      <t>(</t>
    </r>
    <r>
      <rPr>
        <i/>
        <sz val="18"/>
        <color theme="1"/>
        <rFont val="Century Gothic"/>
        <family val="2"/>
      </rPr>
      <t>change to actual</t>
    </r>
    <r>
      <rPr>
        <sz val="18"/>
        <color theme="1"/>
        <rFont val="Century Gothic"/>
        <family val="2"/>
      </rPr>
      <t xml:space="preserve">) </t>
    </r>
  </si>
  <si>
    <t>Instructions and input fields, calculation and comparison of labour minute values</t>
  </si>
  <si>
    <t>Factory Name (optional)</t>
  </si>
  <si>
    <t>Value</t>
  </si>
  <si>
    <t>Responsible staff (optional)</t>
  </si>
  <si>
    <t>Description</t>
  </si>
  <si>
    <t>Calculating the cost for a product style</t>
  </si>
  <si>
    <t>Items provided by the factory</t>
  </si>
  <si>
    <t>Details / Calculations</t>
  </si>
  <si>
    <t>Notes</t>
  </si>
  <si>
    <t>Style name or number of the Product</t>
  </si>
  <si>
    <t>Efficiency Percentage</t>
  </si>
  <si>
    <t>Fabric</t>
  </si>
  <si>
    <t>Fabric costs per piece (incl. wastage %) in USD</t>
  </si>
  <si>
    <t>Accessories</t>
  </si>
  <si>
    <t>Costs for accessories (buttons, zippers, etc) per piece in USD</t>
  </si>
  <si>
    <t xml:space="preserve">Logistic costs (inbound-outbound) </t>
  </si>
  <si>
    <t>Cost for logistics (inbound and out-bound) calculated per piece in USD</t>
  </si>
  <si>
    <t>Import tax and duties</t>
  </si>
  <si>
    <t>Cost for import tax and duties calculated per piece in USD</t>
  </si>
  <si>
    <t>at Target Wage</t>
  </si>
  <si>
    <t>Factory labour minute value x SAM / efficiency %</t>
  </si>
  <si>
    <t>Direct</t>
  </si>
  <si>
    <t>Indirect</t>
  </si>
  <si>
    <t>Total labour cost</t>
  </si>
  <si>
    <t>Outsourced processes</t>
  </si>
  <si>
    <t>If applicable, amount paid per piece for outsourced processes (e.g. embroidery, washing, printing) in USD</t>
  </si>
  <si>
    <t>Polybag, packaging, labelling</t>
  </si>
  <si>
    <t>Total amount per piece for polybag, packaging, hangtag</t>
  </si>
  <si>
    <t>Profit Margin</t>
  </si>
  <si>
    <t>Insert your profit margin.</t>
  </si>
  <si>
    <t>% increase</t>
  </si>
  <si>
    <r>
      <rPr>
        <b/>
        <sz val="12"/>
        <color theme="1"/>
        <rFont val="Century Gothic"/>
        <family val="2"/>
      </rPr>
      <t xml:space="preserve">CHECK: </t>
    </r>
    <r>
      <rPr>
        <sz val="12"/>
        <color theme="1"/>
        <rFont val="Century Gothic"/>
        <family val="2"/>
      </rPr>
      <t>insert the FOB price you receive from the buyer (in USD).</t>
    </r>
  </si>
  <si>
    <t>Date:</t>
  </si>
  <si>
    <t>1)</t>
  </si>
  <si>
    <t>2)</t>
  </si>
  <si>
    <t>Total Material Costs</t>
  </si>
  <si>
    <t>Total Garment Manufacturing Cost</t>
  </si>
  <si>
    <t xml:space="preserve">Factory Selling Price </t>
  </si>
  <si>
    <t>Overhead Cost (electricity, fuel ..)</t>
  </si>
  <si>
    <t>Any additional employer labour-related on-costs.</t>
  </si>
  <si>
    <t>The employer has to pay 3% of the basic wage.</t>
  </si>
  <si>
    <t xml:space="preserve">Standard Allowed (sewing) Minutes of the style you want to calculate per piece. </t>
  </si>
  <si>
    <t>of the workforce.</t>
  </si>
  <si>
    <t>Regular working time: 44h/week x 4.33 x 60min
Overtime: Actual OT/week x 4.33 x 60min</t>
  </si>
  <si>
    <t>Wage</t>
  </si>
  <si>
    <t>Labour Cost  avg. worker</t>
  </si>
  <si>
    <t>Capacity Minutes</t>
  </si>
  <si>
    <t xml:space="preserve">US$ Labour Minute Value </t>
  </si>
  <si>
    <t>Difference (absolute)</t>
  </si>
  <si>
    <t>Increment (in%)</t>
  </si>
  <si>
    <r>
      <rPr>
        <b/>
        <sz val="14"/>
        <rFont val="Century Gothic"/>
        <family val="2"/>
      </rPr>
      <t xml:space="preserve">Labour Minute Value </t>
    </r>
    <r>
      <rPr>
        <b/>
        <sz val="12"/>
        <rFont val="Century Gothic"/>
        <family val="2"/>
      </rPr>
      <t xml:space="preserve">
</t>
    </r>
    <r>
      <rPr>
        <b/>
        <sz val="10"/>
        <rFont val="Century Gothic"/>
        <family val="2"/>
      </rPr>
      <t>(based on Target Wage)</t>
    </r>
  </si>
  <si>
    <t>Monthly Operational Expenses in the Factory</t>
  </si>
  <si>
    <t>in USD</t>
  </si>
  <si>
    <t xml:space="preserve">per minute </t>
  </si>
  <si>
    <t>in MMK</t>
  </si>
  <si>
    <r>
      <t xml:space="preserve">Insert the total amount paid for </t>
    </r>
    <r>
      <rPr>
        <b/>
        <sz val="11"/>
        <color theme="1"/>
        <rFont val="Century Gothic"/>
        <family val="2"/>
      </rPr>
      <t>Direct Labour</t>
    </r>
    <r>
      <rPr>
        <sz val="11"/>
        <color theme="1"/>
        <rFont val="Century Gothic"/>
        <family val="2"/>
      </rPr>
      <t xml:space="preserve"> (i.e. sewing operators) </t>
    </r>
    <r>
      <rPr>
        <b/>
        <sz val="11"/>
        <color theme="1"/>
        <rFont val="Century Gothic"/>
        <family val="2"/>
      </rPr>
      <t>per month in MMK.</t>
    </r>
  </si>
  <si>
    <r>
      <t xml:space="preserve">Insert the total amount paid for </t>
    </r>
    <r>
      <rPr>
        <b/>
        <sz val="11"/>
        <color theme="1"/>
        <rFont val="Century Gothic"/>
        <family val="2"/>
      </rPr>
      <t>Indirect Labour</t>
    </r>
    <r>
      <rPr>
        <sz val="11"/>
        <color theme="1"/>
        <rFont val="Century Gothic"/>
        <family val="2"/>
      </rPr>
      <t xml:space="preserve"> (all other labour costs besides sewing, e.g. cutting, QC, maintainance, security, cleaning, office staff etc.) </t>
    </r>
    <r>
      <rPr>
        <b/>
        <sz val="11"/>
        <color theme="1"/>
        <rFont val="Century Gothic"/>
        <family val="2"/>
      </rPr>
      <t>per month in MMK.</t>
    </r>
  </si>
  <si>
    <r>
      <t xml:space="preserve">Total labour costs per month in MMK / Labour Minute Costs </t>
    </r>
    <r>
      <rPr>
        <sz val="10"/>
        <color theme="1"/>
        <rFont val="Century Gothic"/>
        <family val="2"/>
      </rPr>
      <t>(calculated by dividing with sewing capacity minutes: C12)</t>
    </r>
  </si>
  <si>
    <t>Once you have inserted all above you should get following information:</t>
  </si>
  <si>
    <t xml:space="preserve">Wage </t>
  </si>
  <si>
    <t>Direct Labour (A)</t>
  </si>
  <si>
    <t>Indirect Labour  (B)</t>
  </si>
  <si>
    <t>Factory Labour Minute Value (C)</t>
  </si>
  <si>
    <t>Overhead (D)</t>
  </si>
  <si>
    <t>Total Working Minute Cost (C+D)</t>
  </si>
  <si>
    <t>A+B</t>
  </si>
  <si>
    <r>
      <rPr>
        <b/>
        <sz val="11"/>
        <rFont val="Century Gothic"/>
        <family val="2"/>
      </rPr>
      <t xml:space="preserve">Factory Labour/Working Minute Value </t>
    </r>
    <r>
      <rPr>
        <b/>
        <sz val="12"/>
        <rFont val="Century Gothic"/>
        <family val="2"/>
      </rPr>
      <t xml:space="preserve">
</t>
    </r>
    <r>
      <rPr>
        <b/>
        <sz val="10"/>
        <rFont val="Century Gothic"/>
        <family val="2"/>
      </rPr>
      <t>(based on Target Wage)</t>
    </r>
  </si>
  <si>
    <t>Actual number of sewing minutes for style</t>
  </si>
  <si>
    <t>Total CM Costs</t>
  </si>
  <si>
    <t xml:space="preserve">MMK Labour Minute Value </t>
  </si>
  <si>
    <r>
      <t>Total factory expenses per month in MMK / working minute costs</t>
    </r>
    <r>
      <rPr>
        <sz val="11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>(which can be compared with the working minute costs based on prevailing min. wage (Cell I-35) as a plausibility check).</t>
    </r>
  </si>
  <si>
    <t>SubTOTAL 3</t>
  </si>
  <si>
    <t>Style Name / Number</t>
  </si>
  <si>
    <t>Target Wage (future LMW, CBA or Living Wage)</t>
  </si>
  <si>
    <t>Percentage of workers on probation level wages (75% of LMW)</t>
  </si>
  <si>
    <r>
      <t>Monthly Labour Cost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in MMK 
</t>
    </r>
    <r>
      <rPr>
        <i/>
        <sz val="22"/>
        <rFont val="Century Gothic"/>
        <family val="2"/>
      </rPr>
      <t>(sum row 25)</t>
    </r>
  </si>
  <si>
    <r>
      <t>Monthly capacity minutes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
</t>
    </r>
    <r>
      <rPr>
        <i/>
        <sz val="22"/>
        <rFont val="Century Gothic"/>
        <family val="2"/>
      </rPr>
      <t>(sum row 26)</t>
    </r>
  </si>
  <si>
    <r>
      <t xml:space="preserve">Labour minute Value MMK </t>
    </r>
    <r>
      <rPr>
        <b/>
        <i/>
        <sz val="22"/>
        <rFont val="Century Gothic"/>
        <family val="2"/>
      </rPr>
      <t>incl. O</t>
    </r>
    <r>
      <rPr>
        <b/>
        <sz val="22"/>
        <rFont val="Century Gothic"/>
        <family val="2"/>
      </rPr>
      <t xml:space="preserve">T 
</t>
    </r>
    <r>
      <rPr>
        <i/>
        <sz val="22"/>
        <rFont val="Century Gothic"/>
        <family val="2"/>
      </rPr>
      <t>(row 29/30)</t>
    </r>
  </si>
  <si>
    <r>
      <t xml:space="preserve">Labour Minute Value MMK 
</t>
    </r>
    <r>
      <rPr>
        <i/>
        <sz val="22"/>
        <rFont val="Century Gothic"/>
        <family val="2"/>
      </rPr>
      <t>(row 25/26)</t>
    </r>
  </si>
  <si>
    <r>
      <rPr>
        <b/>
        <sz val="11"/>
        <rFont val="Century Gothic"/>
        <family val="2"/>
      </rPr>
      <t>Factory Labour/Working Minute Value</t>
    </r>
    <r>
      <rPr>
        <b/>
        <sz val="10"/>
        <rFont val="Century Gothic"/>
        <family val="2"/>
      </rPr>
      <t xml:space="preserve"> </t>
    </r>
    <r>
      <rPr>
        <b/>
        <sz val="12"/>
        <rFont val="Century Gothic"/>
        <family val="2"/>
      </rPr>
      <t xml:space="preserve">
</t>
    </r>
    <r>
      <rPr>
        <b/>
        <sz val="10"/>
        <rFont val="Century Gothic"/>
        <family val="2"/>
      </rPr>
      <t>(based on 2018 LMW, incl. % on probation)</t>
    </r>
  </si>
  <si>
    <r>
      <rPr>
        <b/>
        <sz val="14"/>
        <rFont val="Century Gothic"/>
        <family val="2"/>
      </rPr>
      <t xml:space="preserve">Labour Minute Value </t>
    </r>
    <r>
      <rPr>
        <b/>
        <sz val="12"/>
        <rFont val="Century Gothic"/>
        <family val="2"/>
      </rPr>
      <t xml:space="preserve">
</t>
    </r>
    <r>
      <rPr>
        <b/>
        <sz val="10"/>
        <rFont val="Century Gothic"/>
        <family val="2"/>
      </rPr>
      <t>(based on 2018 LMW, incl. % on probation)</t>
    </r>
  </si>
  <si>
    <t>17)</t>
  </si>
  <si>
    <t>18)</t>
  </si>
  <si>
    <t>19)</t>
  </si>
  <si>
    <t>20)</t>
  </si>
  <si>
    <t>21)</t>
  </si>
  <si>
    <t>22)</t>
  </si>
  <si>
    <r>
      <t xml:space="preserve">Insert </t>
    </r>
    <r>
      <rPr>
        <b/>
        <sz val="11"/>
        <color theme="1"/>
        <rFont val="Century Gothic"/>
        <family val="2"/>
      </rPr>
      <t>total number of sewing operators</t>
    </r>
    <r>
      <rPr>
        <sz val="11"/>
        <color theme="1"/>
        <rFont val="Century Gothic"/>
        <family val="2"/>
      </rPr>
      <t xml:space="preserve"> working </t>
    </r>
    <r>
      <rPr>
        <i/>
        <sz val="11"/>
        <color theme="1"/>
        <rFont val="Century Gothic"/>
        <family val="2"/>
      </rPr>
      <t>actively</t>
    </r>
    <r>
      <rPr>
        <sz val="11"/>
        <color theme="1"/>
        <rFont val="Century Gothic"/>
        <family val="2"/>
      </rPr>
      <t xml:space="preserve"> in the prod. lines (i.e. # machines in the lines determine capacity minutes), which means:</t>
    </r>
  </si>
  <si>
    <t>Severence Pay</t>
  </si>
  <si>
    <t>Total amount in severence payment per YEAR in MMK.</t>
  </si>
  <si>
    <r>
      <t>Insert the</t>
    </r>
    <r>
      <rPr>
        <b/>
        <sz val="11"/>
        <color theme="1"/>
        <rFont val="Century Gothic"/>
        <family val="2"/>
      </rPr>
      <t xml:space="preserve"> average overhead costs</t>
    </r>
    <r>
      <rPr>
        <sz val="11"/>
        <color theme="1"/>
        <rFont val="Century Gothic"/>
        <family val="2"/>
      </rPr>
      <t xml:space="preserve"> in the factory: rent, fuel, electricity, training, interest payments, depreciation on building, safety measures, etc. </t>
    </r>
    <r>
      <rPr>
        <b/>
        <sz val="11"/>
        <color theme="1"/>
        <rFont val="Century Gothic"/>
        <family val="2"/>
      </rPr>
      <t>per month in MMK.</t>
    </r>
  </si>
  <si>
    <r>
      <rPr>
        <b/>
        <i/>
        <sz val="11"/>
        <color theme="1"/>
        <rFont val="Century Gothic"/>
        <family val="2"/>
      </rPr>
      <t>If applicable</t>
    </r>
    <r>
      <rPr>
        <sz val="11"/>
        <color theme="1"/>
        <rFont val="Century Gothic"/>
        <family val="2"/>
      </rPr>
      <t xml:space="preserve">, insert the Target Wage (CBA, living wage, future minumum wage), in order to compare the labour minute value based on 2018 minimum wage and the applied target wage. </t>
    </r>
  </si>
  <si>
    <t>Total amount paid in productivity bonuses per MONTH in MMK</t>
  </si>
  <si>
    <t>Total amount paid in attendance bonuses per  MONTH in MMK</t>
  </si>
  <si>
    <t>Total amount paid in seniority bonuses per MONTH in MMK</t>
  </si>
  <si>
    <t>Total amount paid in skills bonuses per MONTH in MMK</t>
  </si>
  <si>
    <t>Total amount paid in additional bonuses per MONTH in MMK</t>
  </si>
  <si>
    <t>Total amount paid in maternity benefits per YEAR in MMK</t>
  </si>
  <si>
    <t>Total amount in additional employer-related on-costs paid per YEAR in MMK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</si>
  <si>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</si>
  <si>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</si>
  <si>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</si>
  <si>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</si>
  <si>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</si>
  <si>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</si>
  <si>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</si>
  <si>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</si>
  <si>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</si>
  <si>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</si>
  <si>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r>
      <t xml:space="preserve">Example: 60h work/week = 16 OT h/week x 4.33 = 69 OT h/month
</t>
    </r>
    <r>
      <rPr>
        <b/>
        <sz val="20"/>
        <color rgb="FFFF0000"/>
        <rFont val="Century Gothic"/>
        <family val="2"/>
      </rPr>
      <t>Actual Overtime per week is indicated " N5 "</t>
    </r>
  </si>
  <si>
    <t>Insert the order size (# pieces)</t>
  </si>
  <si>
    <t>Order Value</t>
  </si>
  <si>
    <r>
      <t xml:space="preserve">Total percentage paid for </t>
    </r>
    <r>
      <rPr>
        <b/>
        <sz val="11"/>
        <color theme="1"/>
        <rFont val="Century Gothic"/>
        <family val="2"/>
      </rPr>
      <t xml:space="preserve">Direct Labour, </t>
    </r>
    <r>
      <rPr>
        <sz val="11"/>
        <color theme="1"/>
        <rFont val="Century Gothic"/>
        <family val="2"/>
      </rPr>
      <t>i.e. sewing (based on step 18 above).</t>
    </r>
  </si>
  <si>
    <r>
      <t xml:space="preserve">Total percentage paid for </t>
    </r>
    <r>
      <rPr>
        <b/>
        <sz val="11"/>
        <color theme="1"/>
        <rFont val="Century Gothic"/>
        <family val="2"/>
      </rPr>
      <t>Indirect Labour</t>
    </r>
    <r>
      <rPr>
        <sz val="11"/>
        <color theme="1"/>
        <rFont val="Century Gothic"/>
        <family val="2"/>
      </rPr>
      <t>, i.e. all other labour costs besides sewing, e.g. cutting, QC, maintenance, security, cleaning, office staff etc (based on step 19 above)</t>
    </r>
    <r>
      <rPr>
        <b/>
        <sz val="11"/>
        <color theme="1"/>
        <rFont val="Century Gothic"/>
        <family val="2"/>
      </rPr>
      <t>.</t>
    </r>
  </si>
  <si>
    <t>Note: if you don't know the SAM and efficiency percentage, simply indicate the actual labour minutes under 23, and 100% efficiency under 24.</t>
  </si>
  <si>
    <t>(operational expenses in USD divided by the total monthly sewing minutes (C16)</t>
  </si>
  <si>
    <t>Labour Minute Cost Calculator - Myanmar</t>
  </si>
  <si>
    <t>Labour Minute and Product Cost Calculator - Myanmar</t>
  </si>
  <si>
    <t>https://api.fairwear.org/wp-content/uploads/2020/06/Guidance-for-Use-of-the-Fair-Wear-Labour-and-Minute-and-Product-Costing-Calculator-Final.pdf</t>
  </si>
  <si>
    <r>
      <t xml:space="preserve">Insert the total </t>
    </r>
    <r>
      <rPr>
        <b/>
        <u/>
        <sz val="11"/>
        <color theme="1"/>
        <rFont val="Century Gothic"/>
        <family val="2"/>
      </rPr>
      <t>number</t>
    </r>
    <r>
      <rPr>
        <b/>
        <sz val="11"/>
        <color theme="1"/>
        <rFont val="Century Gothic"/>
        <family val="2"/>
      </rPr>
      <t xml:space="preserve"> of paid public holiday days per year</t>
    </r>
    <r>
      <rPr>
        <sz val="11"/>
        <color theme="1"/>
        <rFont val="Century Gothic"/>
        <family val="2"/>
      </rPr>
      <t xml:space="preserve"> when the factory is closed and workers are paid. This varies from year to year (normally ranges from 10 to 20 days per year).</t>
    </r>
  </si>
  <si>
    <t>Percentage of workers on trainee level wages (50% of LMW)</t>
  </si>
  <si>
    <r>
      <t xml:space="preserve">Insert total amount paid in </t>
    </r>
    <r>
      <rPr>
        <b/>
        <sz val="11"/>
        <rFont val="Century Gothic"/>
        <family val="2"/>
      </rPr>
      <t>Productivity Bonuses</t>
    </r>
    <r>
      <rPr>
        <sz val="11"/>
        <rFont val="Century Gothic"/>
        <family val="2"/>
      </rPr>
      <t xml:space="preserve"> per </t>
    </r>
    <r>
      <rPr>
        <u/>
        <sz val="11"/>
        <rFont val="Century Gothic"/>
        <family val="2"/>
      </rPr>
      <t>MONTH in MMK</t>
    </r>
    <r>
      <rPr>
        <sz val="11"/>
        <rFont val="Century Gothic"/>
        <family val="2"/>
      </rPr>
      <t>.</t>
    </r>
  </si>
  <si>
    <r>
      <t xml:space="preserve">Insert total amount paid in </t>
    </r>
    <r>
      <rPr>
        <b/>
        <sz val="11"/>
        <rFont val="Century Gothic"/>
        <family val="2"/>
      </rPr>
      <t>Attendance Bonuses</t>
    </r>
    <r>
      <rPr>
        <sz val="11"/>
        <rFont val="Century Gothic"/>
        <family val="2"/>
      </rPr>
      <t xml:space="preserve"> per </t>
    </r>
    <r>
      <rPr>
        <u/>
        <sz val="11"/>
        <rFont val="Century Gothic"/>
        <family val="2"/>
      </rPr>
      <t>MONTH in MMK</t>
    </r>
    <r>
      <rPr>
        <sz val="11"/>
        <rFont val="Century Gothic"/>
        <family val="2"/>
      </rPr>
      <t xml:space="preserve">. </t>
    </r>
  </si>
  <si>
    <r>
      <t xml:space="preserve">Insert total amount paid in </t>
    </r>
    <r>
      <rPr>
        <b/>
        <sz val="11"/>
        <rFont val="Century Gothic"/>
        <family val="2"/>
      </rPr>
      <t>Seniority Bonuses</t>
    </r>
    <r>
      <rPr>
        <sz val="11"/>
        <rFont val="Century Gothic"/>
        <family val="2"/>
      </rPr>
      <t xml:space="preserve"> per </t>
    </r>
    <r>
      <rPr>
        <u/>
        <sz val="11"/>
        <rFont val="Century Gothic"/>
        <family val="2"/>
      </rPr>
      <t>MONTH in MMK</t>
    </r>
    <r>
      <rPr>
        <sz val="11"/>
        <rFont val="Century Gothic"/>
        <family val="2"/>
      </rPr>
      <t>.</t>
    </r>
  </si>
  <si>
    <r>
      <t xml:space="preserve">Insert total amount paid in </t>
    </r>
    <r>
      <rPr>
        <b/>
        <sz val="11"/>
        <rFont val="Century Gothic"/>
        <family val="2"/>
      </rPr>
      <t>Skills Bonuses</t>
    </r>
    <r>
      <rPr>
        <sz val="11"/>
        <rFont val="Century Gothic"/>
        <family val="2"/>
      </rPr>
      <t xml:space="preserve"> per </t>
    </r>
    <r>
      <rPr>
        <u/>
        <sz val="11"/>
        <rFont val="Century Gothic"/>
        <family val="2"/>
      </rPr>
      <t>MONTH in MMK</t>
    </r>
    <r>
      <rPr>
        <sz val="11"/>
        <rFont val="Century Gothic"/>
        <family val="2"/>
      </rPr>
      <t>.</t>
    </r>
  </si>
  <si>
    <r>
      <t xml:space="preserve">Insert total amount paid in </t>
    </r>
    <r>
      <rPr>
        <b/>
        <sz val="11"/>
        <rFont val="Century Gothic"/>
        <family val="2"/>
      </rPr>
      <t>Additional Bonuses</t>
    </r>
    <r>
      <rPr>
        <sz val="11"/>
        <rFont val="Century Gothic"/>
        <family val="2"/>
      </rPr>
      <t xml:space="preserve"> per </t>
    </r>
    <r>
      <rPr>
        <u/>
        <sz val="11"/>
        <rFont val="Century Gothic"/>
        <family val="2"/>
      </rPr>
      <t>MONTH in MMK</t>
    </r>
    <r>
      <rPr>
        <sz val="11"/>
        <rFont val="Century Gothic"/>
        <family val="2"/>
      </rPr>
      <t xml:space="preserve">. </t>
    </r>
  </si>
  <si>
    <r>
      <t>Insert total amount paid in</t>
    </r>
    <r>
      <rPr>
        <b/>
        <sz val="11"/>
        <rFont val="Century Gothic"/>
        <family val="2"/>
      </rPr>
      <t xml:space="preserve"> Maternity Benefits </t>
    </r>
    <r>
      <rPr>
        <sz val="11"/>
        <rFont val="Century Gothic"/>
        <family val="2"/>
      </rPr>
      <t>paid per Y</t>
    </r>
    <r>
      <rPr>
        <u/>
        <sz val="11"/>
        <rFont val="Century Gothic"/>
        <family val="2"/>
      </rPr>
      <t>EAR in MMK</t>
    </r>
    <r>
      <rPr>
        <sz val="11"/>
        <rFont val="Century Gothic"/>
        <family val="2"/>
      </rPr>
      <t>. As per law, eligible workers are entitled to 42 days before and 56 days after birth.</t>
    </r>
  </si>
  <si>
    <r>
      <t xml:space="preserve">Insert total amount paid in </t>
    </r>
    <r>
      <rPr>
        <b/>
        <sz val="11"/>
        <rFont val="Century Gothic"/>
        <family val="2"/>
      </rPr>
      <t>Severence Payments</t>
    </r>
    <r>
      <rPr>
        <sz val="11"/>
        <rFont val="Century Gothic"/>
        <family val="2"/>
      </rPr>
      <t xml:space="preserve"> for the entire factory per </t>
    </r>
    <r>
      <rPr>
        <u/>
        <sz val="11"/>
        <rFont val="Century Gothic"/>
        <family val="2"/>
      </rPr>
      <t>YEAR in MMK.</t>
    </r>
    <r>
      <rPr>
        <sz val="11"/>
        <rFont val="Century Gothic"/>
        <family val="2"/>
      </rPr>
      <t xml:space="preserve"> This could be affected due to </t>
    </r>
    <r>
      <rPr>
        <b/>
        <sz val="11"/>
        <color rgb="FFFF0000"/>
        <rFont val="Century Gothic"/>
        <family val="2"/>
      </rPr>
      <t>Covid-19.</t>
    </r>
  </si>
  <si>
    <r>
      <t xml:space="preserve">Insert total amount in </t>
    </r>
    <r>
      <rPr>
        <b/>
        <sz val="11"/>
        <rFont val="Century Gothic"/>
        <family val="2"/>
      </rPr>
      <t>Additional employer-related on-costs</t>
    </r>
    <r>
      <rPr>
        <sz val="11"/>
        <rFont val="Century Gothic"/>
        <family val="2"/>
      </rPr>
      <t xml:space="preserve"> paid per </t>
    </r>
    <r>
      <rPr>
        <u/>
        <sz val="11"/>
        <rFont val="Century Gothic"/>
        <family val="2"/>
      </rPr>
      <t>YEAR in MMK.</t>
    </r>
  </si>
  <si>
    <t>Impact of COVID-19 on Product Style Costing</t>
  </si>
  <si>
    <t>Additional expenditures because of Covid-19</t>
  </si>
  <si>
    <t># Months  for depreciation</t>
  </si>
  <si>
    <t>Amount per month (USD)</t>
  </si>
  <si>
    <t>Monthly Variable costs</t>
  </si>
  <si>
    <t>Facemasks / gloves, etc</t>
  </si>
  <si>
    <t>Desinfectants / soap / dispensers, etc.</t>
  </si>
  <si>
    <t>Other:</t>
  </si>
  <si>
    <t>Investments needed</t>
  </si>
  <si>
    <t>Infrared Thermometers</t>
  </si>
  <si>
    <t>Plastic/Plexiglass dividers</t>
  </si>
  <si>
    <t>Ventilators</t>
  </si>
  <si>
    <t>Refitting the building for social distancing</t>
  </si>
  <si>
    <t>Items that are affected because of Covid</t>
  </si>
  <si>
    <t>Pre-Covid</t>
  </si>
  <si>
    <t>Covid</t>
  </si>
  <si>
    <t>Additional per YEAR</t>
  </si>
  <si>
    <t>Additional per month in TL</t>
  </si>
  <si>
    <t>Additional per month in USD</t>
  </si>
  <si>
    <t>Increase in minute value</t>
  </si>
  <si>
    <r>
      <t>If applicable, Insert the total additional costs per month for</t>
    </r>
    <r>
      <rPr>
        <b/>
        <sz val="8.5"/>
        <color rgb="FFFF0000"/>
        <rFont val="Century Gothic"/>
        <family val="2"/>
      </rPr>
      <t xml:space="preserve"> Covid-19 measures</t>
    </r>
    <r>
      <rPr>
        <b/>
        <sz val="8.5"/>
        <color theme="1"/>
        <rFont val="Century Gothic"/>
        <family val="2"/>
      </rPr>
      <t xml:space="preserve"> (e.g. face masks, desinfectants, temperature scanning, etc).  </t>
    </r>
  </si>
  <si>
    <t xml:space="preserve">Increase in Total Working Minute Cost </t>
  </si>
  <si>
    <t>(C+D)</t>
  </si>
  <si>
    <t>Additional costs per minute</t>
  </si>
  <si>
    <t>Calculating the Impact of Covid-19 on the cost for a product style</t>
  </si>
  <si>
    <r>
      <t xml:space="preserve">One could calculate the impact of </t>
    </r>
    <r>
      <rPr>
        <b/>
        <i/>
        <sz val="10"/>
        <color rgb="FFFF0000"/>
        <rFont val="Century Gothic"/>
        <family val="2"/>
      </rPr>
      <t xml:space="preserve">Covid-19 </t>
    </r>
    <r>
      <rPr>
        <i/>
        <sz val="10"/>
        <color theme="1"/>
        <rFont val="Century Gothic"/>
        <family val="2"/>
      </rPr>
      <t xml:space="preserve">by inserting the efficiency percentage </t>
    </r>
    <r>
      <rPr>
        <b/>
        <i/>
        <sz val="10"/>
        <color rgb="FFFF0000"/>
        <rFont val="Century Gothic"/>
        <family val="2"/>
      </rPr>
      <t>pre-Covid</t>
    </r>
    <r>
      <rPr>
        <i/>
        <sz val="10"/>
        <color theme="1"/>
        <rFont val="Century Gothic"/>
        <family val="2"/>
      </rPr>
      <t xml:space="preserve">. This would clarify the loss in efficiency and hence the additional number of minutes required to make the product. </t>
    </r>
  </si>
  <si>
    <r>
      <t xml:space="preserve">at 2020 LMW 
</t>
    </r>
    <r>
      <rPr>
        <b/>
        <i/>
        <sz val="11"/>
        <color theme="1"/>
        <rFont val="Century Gothic"/>
        <family val="2"/>
      </rPr>
      <t>Pre Covid</t>
    </r>
  </si>
  <si>
    <r>
      <t xml:space="preserve">at 2020 LMW  
</t>
    </r>
    <r>
      <rPr>
        <b/>
        <i/>
        <sz val="11"/>
        <color rgb="FFFF0000"/>
        <rFont val="Century Gothic"/>
        <family val="2"/>
      </rPr>
      <t>Covid</t>
    </r>
  </si>
  <si>
    <r>
      <t xml:space="preserve">Factory labour minute value x SAM / efficiency %
Labour costs could increase due to </t>
    </r>
    <r>
      <rPr>
        <b/>
        <sz val="10"/>
        <color rgb="FFFF0000"/>
        <rFont val="Century Gothic"/>
        <family val="2"/>
      </rPr>
      <t>Covid-19</t>
    </r>
    <r>
      <rPr>
        <sz val="10"/>
        <color theme="1"/>
        <rFont val="Century Gothic"/>
        <family val="1"/>
      </rPr>
      <t xml:space="preserve"> because the factory labour minute value has increased (i.e. because if increased severence pay), and because the number of minutes required to make the product increased (due to a drop in efficiency. </t>
    </r>
  </si>
  <si>
    <r>
      <t xml:space="preserve">Monthly overhead costs (step 20-21) divided by monthly sewing minutes -C18) x minutes spent on style (Cell- E65). Overhead could increase because of </t>
    </r>
    <r>
      <rPr>
        <b/>
        <sz val="10"/>
        <color rgb="FFFF0000"/>
        <rFont val="Century Gothic"/>
        <family val="2"/>
      </rPr>
      <t>Covid-19.</t>
    </r>
  </si>
  <si>
    <t>Difference because of Covid</t>
  </si>
  <si>
    <t>Mark-up %</t>
  </si>
  <si>
    <t>Insert your mark-up %</t>
  </si>
  <si>
    <t>Buying House Commission</t>
  </si>
  <si>
    <t>If applicable, insert the percentage you pay to a buying house or agent</t>
  </si>
  <si>
    <t>Required amount (MMK)</t>
  </si>
  <si>
    <t>Amount per month (MMK)</t>
  </si>
  <si>
    <r>
      <t xml:space="preserve">Insert total amount paid in </t>
    </r>
    <r>
      <rPr>
        <b/>
        <sz val="8.5"/>
        <color rgb="FFFF0000"/>
        <rFont val="Century Gothic"/>
        <family val="2"/>
      </rPr>
      <t>Severence Payments</t>
    </r>
    <r>
      <rPr>
        <b/>
        <sz val="8.5"/>
        <rFont val="Century Gothic"/>
        <family val="2"/>
      </rPr>
      <t xml:space="preserve"> for the entire factory in MMK PER YEAR. </t>
    </r>
  </si>
  <si>
    <t>Total:</t>
  </si>
  <si>
    <t>Note: Total could be inserted in Cell C42 in the 'Input Fields' Worksheet</t>
  </si>
  <si>
    <r>
      <t>If applicable, Insert the total additional costs per month for</t>
    </r>
    <r>
      <rPr>
        <b/>
        <sz val="11"/>
        <color rgb="FFFF0000"/>
        <rFont val="Century Gothic"/>
        <family val="2"/>
      </rPr>
      <t xml:space="preserve"> Covid-19 measures</t>
    </r>
    <r>
      <rPr>
        <sz val="11"/>
        <color theme="1"/>
        <rFont val="Century Gothic"/>
        <family val="2"/>
      </rPr>
      <t xml:space="preserve"> (e.g. face masks, desinfectants, temp. scanning, etc). </t>
    </r>
    <r>
      <rPr>
        <sz val="10.5"/>
        <color theme="1"/>
        <rFont val="Century Gothic"/>
        <family val="2"/>
      </rPr>
      <t xml:space="preserve">A calculation aid is included in the 'COVID' Worksheet. </t>
    </r>
  </si>
  <si>
    <r>
      <t xml:space="preserve">Insert actual </t>
    </r>
    <r>
      <rPr>
        <b/>
        <sz val="11"/>
        <color theme="1"/>
        <rFont val="Century Gothic"/>
        <family val="2"/>
      </rPr>
      <t>MMK-US$ foreign exchange rate</t>
    </r>
    <r>
      <rPr>
        <sz val="11"/>
        <color theme="1"/>
        <rFont val="Century Gothic"/>
        <family val="2"/>
      </rPr>
      <t xml:space="preserve"> or foreign exchange rate you are using for your calculations.</t>
    </r>
  </si>
  <si>
    <r>
      <t xml:space="preserve">Insert the </t>
    </r>
    <r>
      <rPr>
        <b/>
        <u/>
        <sz val="11"/>
        <color theme="1"/>
        <rFont val="Century Gothic"/>
        <family val="2"/>
      </rPr>
      <t>average number</t>
    </r>
    <r>
      <rPr>
        <b/>
        <sz val="11"/>
        <color theme="1"/>
        <rFont val="Century Gothic"/>
        <family val="2"/>
      </rPr>
      <t xml:space="preserve"> of paid casual leave taken annually per worker</t>
    </r>
    <r>
      <rPr>
        <sz val="11"/>
        <color theme="1"/>
        <rFont val="Century Gothic"/>
        <family val="2"/>
      </rPr>
      <t xml:space="preserve">. As per law, workers are entitled to a maximum of 6 days of paid casual leave. </t>
    </r>
  </si>
  <si>
    <r>
      <t xml:space="preserve">Insert the </t>
    </r>
    <r>
      <rPr>
        <b/>
        <u/>
        <sz val="11"/>
        <color theme="1"/>
        <rFont val="Century Gothic"/>
        <family val="2"/>
      </rPr>
      <t>average number</t>
    </r>
    <r>
      <rPr>
        <b/>
        <sz val="11"/>
        <color theme="1"/>
        <rFont val="Century Gothic"/>
        <family val="2"/>
      </rPr>
      <t xml:space="preserve"> of paid medical leave taken annually per worker</t>
    </r>
    <r>
      <rPr>
        <sz val="11"/>
        <color theme="1"/>
        <rFont val="Century Gothic"/>
        <family val="2"/>
      </rPr>
      <t xml:space="preserve">. As per law, workers are entitled to a maximum of 30 days of paid medical leave. </t>
    </r>
  </si>
  <si>
    <r>
      <t xml:space="preserve">Total number of </t>
    </r>
    <r>
      <rPr>
        <b/>
        <sz val="11"/>
        <color theme="1"/>
        <rFont val="Century Gothic"/>
        <family val="2"/>
      </rPr>
      <t>production workers</t>
    </r>
    <r>
      <rPr>
        <sz val="11"/>
        <color theme="1"/>
        <rFont val="Century Gothic"/>
        <family val="2"/>
      </rPr>
      <t xml:space="preserve"> in the factory.</t>
    </r>
  </si>
  <si>
    <r>
      <t xml:space="preserve">Total </t>
    </r>
    <r>
      <rPr>
        <b/>
        <u/>
        <sz val="11"/>
        <color theme="1"/>
        <rFont val="Century Gothic"/>
        <family val="2"/>
      </rPr>
      <t>average number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of paid leave days</t>
    </r>
    <r>
      <rPr>
        <sz val="11"/>
        <color theme="1"/>
        <rFont val="Century Gothic"/>
        <family val="2"/>
      </rPr>
      <t xml:space="preserve"> taken annually per worker.</t>
    </r>
  </si>
  <si>
    <r>
      <t xml:space="preserve">Insert the average </t>
    </r>
    <r>
      <rPr>
        <b/>
        <sz val="11"/>
        <color theme="1"/>
        <rFont val="Century Gothic"/>
        <family val="2"/>
      </rPr>
      <t>weekly Overtime Hours</t>
    </r>
    <r>
      <rPr>
        <sz val="11"/>
        <color theme="1"/>
        <rFont val="Century Gothic"/>
        <family val="2"/>
      </rPr>
      <t xml:space="preserve"> of your factory.</t>
    </r>
  </si>
  <si>
    <r>
      <t xml:space="preserve">Total </t>
    </r>
    <r>
      <rPr>
        <b/>
        <sz val="11"/>
        <color theme="1"/>
        <rFont val="Century Gothic"/>
        <family val="2"/>
      </rPr>
      <t>capacity min. per worker/month</t>
    </r>
    <r>
      <rPr>
        <sz val="11"/>
        <color theme="1"/>
        <rFont val="Century Gothic"/>
        <family val="2"/>
      </rPr>
      <t xml:space="preserve">, based on regular (44 h/w) and overtime hours (C15) and adjusted for the total average number of paid leave taken annually per worker (C14). </t>
    </r>
  </si>
  <si>
    <r>
      <rPr>
        <b/>
        <sz val="11"/>
        <color theme="1"/>
        <rFont val="Century Gothic"/>
        <family val="2"/>
      </rPr>
      <t>Total number of monthly sewing minutes</t>
    </r>
    <r>
      <rPr>
        <sz val="11"/>
        <color theme="1"/>
        <rFont val="Century Gothic"/>
        <family val="2"/>
      </rPr>
      <t xml:space="preserve"> (number of sewing operators x (44 + weekly OT hours) x 4.33 x 60 MINUS average monthly number of minutes on days not worked (i.e. paid leave). </t>
    </r>
  </si>
  <si>
    <t>workforce</t>
  </si>
  <si>
    <t>paid leave</t>
  </si>
  <si>
    <t>overtime</t>
  </si>
  <si>
    <t>capacity minutes</t>
  </si>
  <si>
    <t>paid benefits</t>
  </si>
  <si>
    <t>employer on-costs</t>
  </si>
  <si>
    <t xml:space="preserve">at 2018 LMW </t>
  </si>
  <si>
    <r>
      <rPr>
        <b/>
        <i/>
        <sz val="10"/>
        <color theme="1"/>
        <rFont val="Century Gothic"/>
        <family val="2"/>
      </rPr>
      <t>If applicable</t>
    </r>
    <r>
      <rPr>
        <sz val="10"/>
        <color theme="1"/>
        <rFont val="Century Gothic"/>
        <family val="1"/>
      </rPr>
      <t>, insert the buying houses commission %</t>
    </r>
  </si>
  <si>
    <t>Must add up to 100%</t>
  </si>
  <si>
    <t>Trainees 
(paid 50% of LMW)</t>
  </si>
  <si>
    <t>Probationary Workers 
(paid 75% of LMW)</t>
  </si>
  <si>
    <t>Regular workers
(paid 100% of LMW)</t>
  </si>
  <si>
    <r>
      <t xml:space="preserve">Distribution of workers by employment status in %
</t>
    </r>
    <r>
      <rPr>
        <sz val="8"/>
        <rFont val="Century Gothic"/>
        <family val="2"/>
      </rPr>
      <t>Please adjust the percentages to reflect the real situation regarding the distribuion of the workforce by employment status in your factory.</t>
    </r>
  </si>
  <si>
    <t xml:space="preserve">Brand Name </t>
  </si>
  <si>
    <t>Factory Name</t>
  </si>
  <si>
    <t>From the Worksheet 'Factory Input Fields', you should get following information:</t>
  </si>
  <si>
    <t>4)</t>
  </si>
  <si>
    <t>5)</t>
  </si>
  <si>
    <t>Product Style Costing Calculator - Myanmar</t>
  </si>
  <si>
    <r>
      <rPr>
        <b/>
        <sz val="10"/>
        <color theme="1"/>
        <rFont val="Century Gothic"/>
        <family val="2"/>
      </rPr>
      <t>Factory or line efficiency value</t>
    </r>
    <r>
      <rPr>
        <sz val="10"/>
        <color theme="1"/>
        <rFont val="Century Gothic"/>
        <family val="2"/>
      </rPr>
      <t xml:space="preserve">. Note: One could adjust this % to calculate the impact of </t>
    </r>
    <r>
      <rPr>
        <b/>
        <sz val="10"/>
        <color rgb="FFFF0000"/>
        <rFont val="Century Gothic"/>
        <family val="2"/>
      </rPr>
      <t>Covid-19</t>
    </r>
    <r>
      <rPr>
        <sz val="10"/>
        <color rgb="FFFF0000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on labour (and product) costs due to possible efficiency loss. </t>
    </r>
  </si>
  <si>
    <t>Note: if you don't know the SAM and efficiency percentage, simply indicate the actual labour minutes under 2, and 100% efficiency under 3.</t>
  </si>
  <si>
    <t>Overhead costs per minute (H15) x minutes spent on style (step 2-3).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</si>
</sst>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000"/>
    <numFmt numFmtId="167" formatCode="_([$$-409]* #,##0.0000_);_([$$-409]* \(#,##0.0000\);_([$$-409]* &quot;-&quot;??_);_(@_)"/>
    <numFmt numFmtId="168" formatCode="_(* #,##0_);_(* \(#,##0\);_(* &quot;-&quot;??_);_(@_)"/>
    <numFmt numFmtId="169" formatCode="0.0"/>
    <numFmt numFmtId="170" formatCode="0.0%"/>
    <numFmt numFmtId="171" formatCode="&quot;$&quot;#,##0.000"/>
    <numFmt numFmtId="172" formatCode="0.000"/>
    <numFmt numFmtId="173" formatCode="&quot;$&quot;#,##0.00"/>
    <numFmt numFmtId="174" formatCode="[$MMK]\ #,##0.00"/>
    <numFmt numFmtId="175" formatCode="&quot;$&quot;#,##0.0000"/>
    <numFmt numFmtId="176" formatCode="[$€-2]\ #,##0.0000"/>
    <numFmt numFmtId="177" formatCode="&quot;$&quot;#,##0.00000"/>
    <numFmt numFmtId="178" formatCode="#,##0\ [$K-455]"/>
    <numFmt numFmtId="179" formatCode="#,##0.00\ [$K-455]"/>
    <numFmt numFmtId="180" formatCode="&quot;$&quot;#,##0"/>
    <numFmt numFmtId="181" formatCode="#,##0\ &quot;TL&quot;"/>
    <numFmt numFmtId="182" formatCode="_([$$-409]* #,##0.00000_);_([$$-409]* \(#,##0.00000\);_([$$-409]* &quot;-&quot;??_);_(@_)"/>
    <numFmt numFmtId="183" formatCode="#,##0.0"/>
    <numFmt numFmtId="184" formatCode="_ * #,##0.0_ ;_ * \-#,##0.0_ ;_ * &quot;-&quot;??_ ;_ @_ "/>
  </numFmts>
  <fonts count="107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1"/>
      <name val="Century Gothic"/>
      <family val="1"/>
    </font>
    <font>
      <b/>
      <sz val="16"/>
      <color theme="0"/>
      <name val="Century Gothic"/>
      <family val="1"/>
    </font>
    <font>
      <b/>
      <sz val="36"/>
      <color theme="0"/>
      <name val="Century Gothic"/>
      <family val="1"/>
    </font>
    <font>
      <b/>
      <sz val="26"/>
      <color theme="0"/>
      <name val="Century Gothic"/>
      <family val="1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entury Gothic"/>
      <family val="2"/>
    </font>
    <font>
      <sz val="18"/>
      <name val="Century Gothic"/>
      <family val="2"/>
    </font>
    <font>
      <b/>
      <i/>
      <sz val="18"/>
      <name val="Century Gothic"/>
      <family val="2"/>
    </font>
    <font>
      <sz val="22"/>
      <color theme="1"/>
      <name val="Century Gothic"/>
      <family val="2"/>
    </font>
    <font>
      <sz val="22"/>
      <name val="Century Gothic"/>
      <family val="2"/>
    </font>
    <font>
      <b/>
      <sz val="22"/>
      <name val="Century Gothic"/>
      <family val="2"/>
    </font>
    <font>
      <b/>
      <sz val="22"/>
      <color theme="1"/>
      <name val="Century Gothic"/>
      <family val="2"/>
    </font>
    <font>
      <b/>
      <sz val="24"/>
      <name val="Century Gothic"/>
      <family val="2"/>
    </font>
    <font>
      <b/>
      <i/>
      <sz val="22"/>
      <name val="Century Gothic"/>
      <family val="2"/>
    </font>
    <font>
      <b/>
      <sz val="24"/>
      <color theme="0"/>
      <name val="Century Gothic"/>
      <family val="2"/>
    </font>
    <font>
      <i/>
      <sz val="22"/>
      <name val="Century Gothic"/>
      <family val="2"/>
    </font>
    <font>
      <b/>
      <sz val="26"/>
      <name val="Century Gothic"/>
      <family val="2"/>
    </font>
    <font>
      <b/>
      <i/>
      <sz val="22"/>
      <color theme="1"/>
      <name val="Century Gothic"/>
      <family val="2"/>
    </font>
    <font>
      <i/>
      <sz val="18"/>
      <color theme="1"/>
      <name val="Century Gothic"/>
      <family val="2"/>
    </font>
    <font>
      <b/>
      <i/>
      <sz val="16"/>
      <color theme="1"/>
      <name val="Century Gothic"/>
      <family val="2"/>
    </font>
    <font>
      <i/>
      <sz val="12"/>
      <color theme="1"/>
      <name val="Century Gothic"/>
      <family val="2"/>
    </font>
    <font>
      <b/>
      <sz val="20"/>
      <color theme="1"/>
      <name val="Century Gothic"/>
      <family val="1"/>
    </font>
    <font>
      <sz val="24"/>
      <color theme="1"/>
      <name val="Century Gothic"/>
      <family val="2"/>
    </font>
    <font>
      <sz val="48"/>
      <color theme="1"/>
      <name val="Century Gothic"/>
      <family val="2"/>
    </font>
    <font>
      <b/>
      <sz val="36"/>
      <color theme="0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theme="0"/>
      <name val="Century Gothic"/>
      <family val="2"/>
    </font>
    <font>
      <b/>
      <sz val="12"/>
      <name val="Century Gothic"/>
      <family val="2"/>
    </font>
    <font>
      <b/>
      <sz val="20"/>
      <color rgb="FFFF0000"/>
      <name val="Century Gothic"/>
      <family val="2"/>
    </font>
    <font>
      <b/>
      <sz val="26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i/>
      <sz val="12"/>
      <name val="Century Gothic"/>
      <family val="2"/>
    </font>
    <font>
      <i/>
      <sz val="14"/>
      <color theme="1"/>
      <name val="Century Gothic"/>
      <family val="2"/>
    </font>
    <font>
      <b/>
      <sz val="14"/>
      <color theme="0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1"/>
    </font>
    <font>
      <i/>
      <sz val="10"/>
      <name val="Century Gothic"/>
      <family val="2"/>
    </font>
    <font>
      <i/>
      <sz val="11"/>
      <color theme="1"/>
      <name val="Century Gothic"/>
      <family val="2"/>
    </font>
    <font>
      <i/>
      <sz val="12"/>
      <name val="Century Gothic"/>
      <family val="2"/>
    </font>
    <font>
      <sz val="14"/>
      <color theme="1"/>
      <name val="Century Gothic"/>
      <family val="2"/>
    </font>
    <font>
      <b/>
      <i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name val="Century Gothic"/>
      <family val="2"/>
    </font>
    <font>
      <b/>
      <sz val="18"/>
      <color theme="9" tint="0.59999389629810485"/>
      <name val="Century Gothic"/>
      <family val="2"/>
    </font>
    <font>
      <b/>
      <sz val="16"/>
      <color theme="0"/>
      <name val="Century Gothic"/>
      <family val="2"/>
    </font>
    <font>
      <sz val="12"/>
      <color theme="0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i/>
      <sz val="14"/>
      <name val="Century Gothic"/>
      <family val="2"/>
    </font>
    <font>
      <b/>
      <sz val="24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i/>
      <sz val="11"/>
      <color theme="1"/>
      <name val="Century Gothic"/>
      <family val="2"/>
    </font>
    <font>
      <b/>
      <sz val="28"/>
      <name val="Century Gothic"/>
      <family val="2"/>
    </font>
    <font>
      <b/>
      <sz val="28"/>
      <color theme="1"/>
      <name val="Century Gothic"/>
      <family val="2"/>
    </font>
    <font>
      <sz val="20"/>
      <name val="Century Gothic"/>
      <family val="2"/>
    </font>
    <font>
      <b/>
      <sz val="10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36"/>
      <color rgb="FFFF0000"/>
      <name val="Century Gothic"/>
      <family val="2"/>
    </font>
    <font>
      <b/>
      <sz val="28"/>
      <color rgb="FFFF0000"/>
      <name val="Century Gothic"/>
      <family val="2"/>
    </font>
    <font>
      <b/>
      <sz val="60"/>
      <color theme="1"/>
      <name val="Century Gothic"/>
      <family val="2"/>
    </font>
    <font>
      <u/>
      <sz val="12"/>
      <color theme="10"/>
      <name val="Century Gothic"/>
      <family val="2"/>
    </font>
    <font>
      <u/>
      <sz val="10"/>
      <color theme="10"/>
      <name val="Century Gothic"/>
      <family val="2"/>
    </font>
    <font>
      <sz val="12"/>
      <color rgb="FF0000FF"/>
      <name val="Century Gothic"/>
      <family val="2"/>
    </font>
    <font>
      <sz val="20"/>
      <color theme="1"/>
      <name val="Century Gothic"/>
      <family val="2"/>
    </font>
    <font>
      <b/>
      <i/>
      <sz val="20"/>
      <name val="Century Gothic"/>
      <family val="2"/>
    </font>
    <font>
      <u/>
      <sz val="11"/>
      <name val="Century Gothic"/>
      <family val="2"/>
    </font>
    <font>
      <b/>
      <sz val="9"/>
      <color rgb="FFFF0000"/>
      <name val="Century Gothic"/>
      <family val="2"/>
    </font>
    <font>
      <b/>
      <sz val="11"/>
      <color theme="0"/>
      <name val="Century Gothic"/>
      <family val="2"/>
    </font>
    <font>
      <b/>
      <i/>
      <sz val="10"/>
      <name val="Century Gothic"/>
      <family val="2"/>
    </font>
    <font>
      <b/>
      <sz val="9"/>
      <name val="Century Gothic"/>
      <family val="2"/>
    </font>
    <font>
      <b/>
      <sz val="8.5"/>
      <name val="Century Gothic"/>
      <family val="2"/>
    </font>
    <font>
      <b/>
      <sz val="8.5"/>
      <color rgb="FFFF0000"/>
      <name val="Century Gothic"/>
      <family val="2"/>
    </font>
    <font>
      <b/>
      <sz val="8.5"/>
      <color theme="1"/>
      <name val="Century Gothic"/>
      <family val="2"/>
    </font>
    <font>
      <b/>
      <sz val="14"/>
      <color rgb="FFFF0000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rgb="FFFF0000"/>
      <name val="Century Gothic"/>
      <family val="2"/>
    </font>
    <font>
      <i/>
      <sz val="11"/>
      <name val="Century Gothic"/>
      <family val="2"/>
    </font>
    <font>
      <b/>
      <i/>
      <sz val="11"/>
      <color rgb="FFFF0000"/>
      <name val="Century Gothic"/>
      <family val="2"/>
    </font>
    <font>
      <b/>
      <i/>
      <sz val="10"/>
      <color theme="1"/>
      <name val="Century Gothic"/>
      <family val="2"/>
    </font>
    <font>
      <sz val="9"/>
      <name val="Century Gothic"/>
      <family val="2"/>
    </font>
    <font>
      <b/>
      <i/>
      <sz val="14"/>
      <name val="Century Gothic"/>
      <family val="2"/>
    </font>
    <font>
      <sz val="10.5"/>
      <color theme="1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sz val="9"/>
      <color theme="1"/>
      <name val="Century Gothic"/>
      <family val="2"/>
    </font>
    <font>
      <b/>
      <u/>
      <sz val="11"/>
      <name val="Century Gothic"/>
      <family val="2"/>
    </font>
    <font>
      <sz val="8"/>
      <name val="Century Gothic"/>
      <family val="2"/>
    </font>
    <font>
      <i/>
      <sz val="9"/>
      <name val="Century Gothic"/>
      <family val="2"/>
    </font>
    <font>
      <b/>
      <sz val="18"/>
      <color theme="0"/>
      <name val="Century Gothic"/>
      <family val="2"/>
    </font>
    <font>
      <sz val="10"/>
      <color rgb="FFFF000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rgb="FFFFFF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7" fillId="0" borderId="0" applyNumberFormat="0" applyFill="0" applyBorder="0" applyAlignment="0" applyProtection="0"/>
  </cellStyleXfs>
  <cellXfs count="4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5" fontId="2" fillId="0" borderId="0" xfId="1" applyNumberFormat="1" applyFont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 applyFill="1" applyBorder="1"/>
    <xf numFmtId="166" fontId="5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6" fillId="4" borderId="0" xfId="3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5" fillId="4" borderId="0" xfId="0" applyFont="1" applyFill="1" applyAlignment="1">
      <alignment horizontal="center" vertical="center"/>
    </xf>
    <xf numFmtId="0" fontId="26" fillId="4" borderId="0" xfId="0" applyFont="1" applyFill="1"/>
    <xf numFmtId="9" fontId="2" fillId="0" borderId="0" xfId="2" applyFont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2" fillId="0" borderId="0" xfId="0" applyFont="1" applyProtection="1"/>
    <xf numFmtId="0" fontId="33" fillId="0" borderId="0" xfId="0" applyFont="1" applyProtection="1"/>
    <xf numFmtId="0" fontId="0" fillId="0" borderId="0" xfId="0" applyFont="1" applyProtection="1"/>
    <xf numFmtId="0" fontId="28" fillId="0" borderId="0" xfId="0" applyFont="1" applyProtection="1"/>
    <xf numFmtId="0" fontId="32" fillId="0" borderId="0" xfId="0" applyFont="1" applyAlignment="1" applyProtection="1">
      <alignment vertical="center"/>
    </xf>
    <xf numFmtId="165" fontId="2" fillId="0" borderId="0" xfId="1" applyNumberFormat="1" applyFont="1" applyProtection="1"/>
    <xf numFmtId="0" fontId="32" fillId="6" borderId="0" xfId="0" applyFont="1" applyFill="1" applyAlignment="1" applyProtection="1">
      <alignment horizontal="left" vertical="center"/>
    </xf>
    <xf numFmtId="0" fontId="0" fillId="6" borderId="0" xfId="0" applyFont="1" applyFill="1" applyProtection="1"/>
    <xf numFmtId="0" fontId="2" fillId="6" borderId="0" xfId="0" applyFont="1" applyFill="1" applyProtection="1"/>
    <xf numFmtId="165" fontId="2" fillId="0" borderId="0" xfId="1" applyNumberFormat="1" applyFont="1" applyFill="1" applyProtection="1"/>
    <xf numFmtId="165" fontId="0" fillId="0" borderId="0" xfId="1" applyNumberFormat="1" applyFont="1" applyProtection="1"/>
    <xf numFmtId="165" fontId="34" fillId="9" borderId="1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0" fillId="4" borderId="0" xfId="0" applyFont="1" applyFill="1" applyProtection="1"/>
    <xf numFmtId="0" fontId="26" fillId="4" borderId="0" xfId="0" applyFont="1" applyFill="1" applyProtection="1"/>
    <xf numFmtId="168" fontId="19" fillId="7" borderId="1" xfId="2" applyNumberFormat="1" applyFont="1" applyFill="1" applyBorder="1" applyAlignment="1">
      <alignment horizontal="center" vertical="center"/>
    </xf>
    <xf numFmtId="3" fontId="22" fillId="7" borderId="1" xfId="3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 vertical="center" indent="1"/>
    </xf>
    <xf numFmtId="0" fontId="13" fillId="4" borderId="22" xfId="3" applyFont="1" applyFill="1" applyBorder="1" applyAlignment="1">
      <alignment horizontal="right" vertical="center" wrapText="1"/>
    </xf>
    <xf numFmtId="0" fontId="10" fillId="4" borderId="22" xfId="0" applyFont="1" applyFill="1" applyBorder="1" applyAlignment="1">
      <alignment horizontal="left" vertical="center" wrapText="1" indent="1"/>
    </xf>
    <xf numFmtId="0" fontId="16" fillId="4" borderId="22" xfId="3" applyFont="1" applyFill="1" applyBorder="1" applyAlignment="1">
      <alignment horizontal="left" vertical="center" wrapText="1" indent="1"/>
    </xf>
    <xf numFmtId="166" fontId="16" fillId="4" borderId="22" xfId="3" applyNumberFormat="1" applyFont="1" applyFill="1" applyBorder="1" applyAlignment="1">
      <alignment horizontal="left" vertical="center" wrapText="1" indent="1"/>
    </xf>
    <xf numFmtId="165" fontId="15" fillId="7" borderId="1" xfId="1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165" fontId="23" fillId="7" borderId="1" xfId="1" applyNumberFormat="1" applyFont="1" applyFill="1" applyBorder="1" applyAlignment="1">
      <alignment horizontal="center" vertical="center"/>
    </xf>
    <xf numFmtId="165" fontId="19" fillId="7" borderId="1" xfId="1" applyNumberFormat="1" applyFont="1" applyFill="1" applyBorder="1" applyAlignment="1">
      <alignment horizontal="center" vertical="center"/>
    </xf>
    <xf numFmtId="0" fontId="13" fillId="4" borderId="22" xfId="3" applyFont="1" applyFill="1" applyBorder="1" applyAlignment="1">
      <alignment horizontal="center" vertical="center" wrapText="1"/>
    </xf>
    <xf numFmtId="165" fontId="14" fillId="7" borderId="1" xfId="1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43" fontId="15" fillId="7" borderId="1" xfId="1" applyNumberFormat="1" applyFont="1" applyFill="1" applyBorder="1" applyAlignment="1">
      <alignment horizontal="center" vertical="center"/>
    </xf>
    <xf numFmtId="0" fontId="22" fillId="4" borderId="22" xfId="3" applyFont="1" applyFill="1" applyBorder="1" applyAlignment="1">
      <alignment horizontal="left" vertical="center" wrapText="1" indent="1"/>
    </xf>
    <xf numFmtId="166" fontId="22" fillId="4" borderId="22" xfId="3" applyNumberFormat="1" applyFont="1" applyFill="1" applyBorder="1" applyAlignment="1">
      <alignment horizontal="left" vertical="center" wrapText="1" indent="1"/>
    </xf>
    <xf numFmtId="2" fontId="22" fillId="7" borderId="1" xfId="3" applyNumberFormat="1" applyFont="1" applyFill="1" applyBorder="1" applyAlignment="1">
      <alignment horizontal="center" vertical="center"/>
    </xf>
    <xf numFmtId="0" fontId="2" fillId="4" borderId="0" xfId="0" applyFont="1" applyFill="1" applyBorder="1" applyProtection="1"/>
    <xf numFmtId="165" fontId="2" fillId="0" borderId="0" xfId="1" applyNumberFormat="1" applyFont="1" applyAlignment="1" applyProtection="1">
      <alignment vertical="center"/>
    </xf>
    <xf numFmtId="165" fontId="34" fillId="8" borderId="1" xfId="1" applyNumberFormat="1" applyFont="1" applyFill="1" applyBorder="1" applyAlignment="1" applyProtection="1">
      <alignment horizontal="center" vertical="center"/>
    </xf>
    <xf numFmtId="49" fontId="31" fillId="0" borderId="0" xfId="1" applyNumberFormat="1" applyFont="1" applyFill="1" applyAlignment="1" applyProtection="1">
      <alignment horizontal="left" vertical="center"/>
    </xf>
    <xf numFmtId="165" fontId="34" fillId="4" borderId="0" xfId="1" applyNumberFormat="1" applyFont="1" applyFill="1" applyBorder="1" applyAlignment="1" applyProtection="1">
      <alignment horizontal="center" vertical="center"/>
    </xf>
    <xf numFmtId="165" fontId="34" fillId="4" borderId="0" xfId="1" applyNumberFormat="1" applyFont="1" applyFill="1" applyAlignment="1" applyProtection="1">
      <alignment horizontal="center" vertical="center"/>
    </xf>
    <xf numFmtId="165" fontId="8" fillId="4" borderId="0" xfId="1" applyNumberFormat="1" applyFont="1" applyFill="1" applyBorder="1" applyAlignment="1" applyProtection="1">
      <alignment horizontal="center" vertical="center"/>
    </xf>
    <xf numFmtId="165" fontId="34" fillId="4" borderId="0" xfId="1" applyNumberFormat="1" applyFont="1" applyFill="1" applyAlignment="1" applyProtection="1">
      <alignment horizontal="left" vertical="center"/>
    </xf>
    <xf numFmtId="165" fontId="35" fillId="4" borderId="0" xfId="1" applyNumberFormat="1" applyFont="1" applyFill="1" applyBorder="1" applyAlignment="1" applyProtection="1">
      <alignment horizontal="center" vertical="center"/>
    </xf>
    <xf numFmtId="165" fontId="8" fillId="4" borderId="0" xfId="1" applyNumberFormat="1" applyFont="1" applyFill="1" applyAlignment="1" applyProtection="1">
      <alignment horizontal="center" vertical="center"/>
    </xf>
    <xf numFmtId="167" fontId="9" fillId="10" borderId="1" xfId="0" applyNumberFormat="1" applyFont="1" applyFill="1" applyBorder="1" applyAlignment="1" applyProtection="1">
      <alignment horizontal="center" vertical="center"/>
    </xf>
    <xf numFmtId="165" fontId="31" fillId="0" borderId="0" xfId="1" applyNumberFormat="1" applyFont="1" applyFill="1" applyAlignment="1" applyProtection="1">
      <alignment vertical="center" wrapText="1"/>
    </xf>
    <xf numFmtId="165" fontId="9" fillId="3" borderId="0" xfId="1" applyNumberFormat="1" applyFont="1" applyFill="1" applyAlignment="1" applyProtection="1">
      <alignment horizontal="left" vertical="center"/>
    </xf>
    <xf numFmtId="0" fontId="2" fillId="3" borderId="0" xfId="0" applyFont="1" applyFill="1" applyProtection="1"/>
    <xf numFmtId="165" fontId="31" fillId="3" borderId="0" xfId="1" applyNumberFormat="1" applyFont="1" applyFill="1" applyAlignment="1" applyProtection="1">
      <alignment vertical="center" wrapText="1"/>
    </xf>
    <xf numFmtId="171" fontId="50" fillId="11" borderId="1" xfId="0" applyNumberFormat="1" applyFont="1" applyFill="1" applyBorder="1" applyAlignment="1" applyProtection="1">
      <alignment horizontal="center" vertical="center"/>
    </xf>
    <xf numFmtId="166" fontId="51" fillId="11" borderId="1" xfId="3" applyNumberFormat="1" applyFont="1" applyFill="1" applyBorder="1" applyAlignment="1" applyProtection="1">
      <alignment horizontal="left" vertical="center" wrapText="1"/>
    </xf>
    <xf numFmtId="170" fontId="44" fillId="11" borderId="1" xfId="2" applyNumberFormat="1" applyFont="1" applyFill="1" applyBorder="1" applyAlignment="1" applyProtection="1">
      <alignment horizontal="center" vertical="center" wrapText="1"/>
    </xf>
    <xf numFmtId="171" fontId="52" fillId="11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166" fontId="36" fillId="12" borderId="1" xfId="3" applyNumberFormat="1" applyFont="1" applyFill="1" applyBorder="1" applyAlignment="1" applyProtection="1">
      <alignment vertical="center" wrapText="1"/>
    </xf>
    <xf numFmtId="170" fontId="42" fillId="6" borderId="1" xfId="2" applyNumberFormat="1" applyFont="1" applyFill="1" applyBorder="1" applyAlignment="1" applyProtection="1">
      <alignment horizontal="center" vertical="center" wrapText="1"/>
      <protection locked="0"/>
    </xf>
    <xf numFmtId="172" fontId="53" fillId="12" borderId="1" xfId="0" applyNumberFormat="1" applyFont="1" applyFill="1" applyBorder="1" applyAlignment="1" applyProtection="1">
      <alignment horizontal="center" vertical="center"/>
    </xf>
    <xf numFmtId="170" fontId="45" fillId="12" borderId="1" xfId="2" applyNumberFormat="1" applyFont="1" applyFill="1" applyBorder="1" applyAlignment="1" applyProtection="1">
      <alignment horizontal="center" vertical="center"/>
    </xf>
    <xf numFmtId="173" fontId="42" fillId="6" borderId="1" xfId="1" applyNumberFormat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 applyProtection="1">
      <alignment horizontal="right" vertical="center" wrapText="1"/>
    </xf>
    <xf numFmtId="1" fontId="36" fillId="6" borderId="1" xfId="1" applyNumberFormat="1" applyFont="1" applyFill="1" applyBorder="1" applyAlignment="1" applyProtection="1">
      <alignment horizontal="center" vertical="center"/>
      <protection locked="0"/>
    </xf>
    <xf numFmtId="49" fontId="31" fillId="4" borderId="0" xfId="1" applyNumberFormat="1" applyFont="1" applyFill="1" applyAlignment="1" applyProtection="1">
      <alignment horizontal="left" vertical="center"/>
    </xf>
    <xf numFmtId="1" fontId="43" fillId="6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164" fontId="2" fillId="0" borderId="0" xfId="1" applyNumberFormat="1" applyFont="1"/>
    <xf numFmtId="166" fontId="46" fillId="9" borderId="30" xfId="3" applyNumberFormat="1" applyFont="1" applyFill="1" applyBorder="1" applyAlignment="1" applyProtection="1">
      <alignment horizontal="center" vertical="center" wrapText="1"/>
    </xf>
    <xf numFmtId="166" fontId="46" fillId="9" borderId="31" xfId="3" applyNumberFormat="1" applyFont="1" applyFill="1" applyBorder="1" applyAlignment="1" applyProtection="1">
      <alignment horizontal="center" vertical="center" wrapText="1"/>
    </xf>
    <xf numFmtId="166" fontId="46" fillId="9" borderId="0" xfId="3" applyNumberFormat="1" applyFont="1" applyFill="1" applyBorder="1" applyAlignment="1" applyProtection="1">
      <alignment horizontal="center" vertical="center" wrapText="1"/>
    </xf>
    <xf numFmtId="166" fontId="46" fillId="9" borderId="32" xfId="3" applyNumberFormat="1" applyFont="1" applyFill="1" applyBorder="1" applyAlignment="1" applyProtection="1">
      <alignment horizontal="center" vertical="center" wrapText="1"/>
    </xf>
    <xf numFmtId="166" fontId="46" fillId="9" borderId="33" xfId="3" applyNumberFormat="1" applyFont="1" applyFill="1" applyBorder="1" applyAlignment="1" applyProtection="1">
      <alignment horizontal="center" vertical="center" wrapText="1"/>
    </xf>
    <xf numFmtId="175" fontId="9" fillId="13" borderId="1" xfId="0" applyNumberFormat="1" applyFont="1" applyFill="1" applyBorder="1" applyAlignment="1" applyProtection="1">
      <alignment horizontal="center" vertical="center"/>
    </xf>
    <xf numFmtId="175" fontId="10" fillId="14" borderId="1" xfId="0" applyNumberFormat="1" applyFont="1" applyFill="1" applyBorder="1" applyAlignment="1" applyProtection="1">
      <alignment horizontal="center" vertical="center"/>
    </xf>
    <xf numFmtId="176" fontId="56" fillId="15" borderId="1" xfId="0" applyNumberFormat="1" applyFont="1" applyFill="1" applyBorder="1" applyAlignment="1" applyProtection="1">
      <alignment horizontal="center" vertical="center"/>
    </xf>
    <xf numFmtId="167" fontId="9" fillId="14" borderId="1" xfId="0" applyNumberFormat="1" applyFont="1" applyFill="1" applyBorder="1" applyAlignment="1" applyProtection="1">
      <alignment horizontal="center" vertical="center"/>
    </xf>
    <xf numFmtId="170" fontId="9" fillId="15" borderId="1" xfId="2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Protection="1"/>
    <xf numFmtId="0" fontId="57" fillId="9" borderId="0" xfId="0" applyFont="1" applyFill="1" applyAlignment="1" applyProtection="1">
      <alignment horizontal="left" vertical="center"/>
    </xf>
    <xf numFmtId="0" fontId="58" fillId="9" borderId="0" xfId="0" applyFont="1" applyFill="1" applyProtection="1"/>
    <xf numFmtId="0" fontId="58" fillId="9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57" fillId="9" borderId="0" xfId="0" applyFont="1" applyFill="1" applyAlignment="1" applyProtection="1">
      <alignment horizontal="left" vertical="top"/>
    </xf>
    <xf numFmtId="0" fontId="58" fillId="9" borderId="0" xfId="0" applyFont="1" applyFill="1" applyAlignment="1" applyProtection="1">
      <alignment horizontal="center" vertical="top"/>
    </xf>
    <xf numFmtId="0" fontId="58" fillId="9" borderId="0" xfId="0" applyFont="1" applyFill="1" applyAlignment="1" applyProtection="1">
      <alignment vertical="top"/>
    </xf>
    <xf numFmtId="175" fontId="59" fillId="4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Protection="1"/>
    <xf numFmtId="175" fontId="54" fillId="3" borderId="1" xfId="0" applyNumberFormat="1" applyFont="1" applyFill="1" applyBorder="1" applyAlignment="1" applyProtection="1">
      <alignment horizontal="center" vertical="center"/>
    </xf>
    <xf numFmtId="175" fontId="42" fillId="3" borderId="1" xfId="1" applyNumberFormat="1" applyFont="1" applyFill="1" applyBorder="1" applyAlignment="1" applyProtection="1">
      <alignment horizontal="center" vertical="center"/>
    </xf>
    <xf numFmtId="178" fontId="36" fillId="10" borderId="1" xfId="1" applyNumberFormat="1" applyFont="1" applyFill="1" applyBorder="1" applyAlignment="1" applyProtection="1">
      <alignment horizontal="center" vertical="center"/>
    </xf>
    <xf numFmtId="178" fontId="43" fillId="10" borderId="1" xfId="1" applyNumberFormat="1" applyFont="1" applyFill="1" applyBorder="1" applyAlignment="1" applyProtection="1">
      <alignment horizontal="center" vertical="center"/>
    </xf>
    <xf numFmtId="179" fontId="43" fillId="10" borderId="1" xfId="1" applyNumberFormat="1" applyFont="1" applyFill="1" applyBorder="1" applyAlignment="1" applyProtection="1">
      <alignment horizontal="center" vertical="center"/>
    </xf>
    <xf numFmtId="173" fontId="52" fillId="4" borderId="1" xfId="0" applyNumberFormat="1" applyFont="1" applyFill="1" applyBorder="1" applyAlignment="1" applyProtection="1">
      <alignment horizontal="center" vertical="center"/>
    </xf>
    <xf numFmtId="173" fontId="47" fillId="3" borderId="1" xfId="0" applyNumberFormat="1" applyFont="1" applyFill="1" applyBorder="1" applyAlignment="1" applyProtection="1">
      <alignment horizontal="center" vertical="center"/>
    </xf>
    <xf numFmtId="49" fontId="27" fillId="4" borderId="0" xfId="1" applyNumberFormat="1" applyFont="1" applyFill="1" applyAlignment="1" applyProtection="1">
      <alignment horizontal="left" vertical="center"/>
    </xf>
    <xf numFmtId="49" fontId="26" fillId="4" borderId="0" xfId="0" applyNumberFormat="1" applyFont="1" applyFill="1" applyProtection="1"/>
    <xf numFmtId="166" fontId="61" fillId="9" borderId="32" xfId="3" applyNumberFormat="1" applyFont="1" applyFill="1" applyBorder="1" applyAlignment="1" applyProtection="1">
      <alignment horizontal="center" vertical="center" wrapText="1"/>
    </xf>
    <xf numFmtId="166" fontId="61" fillId="9" borderId="35" xfId="3" applyNumberFormat="1" applyFont="1" applyFill="1" applyBorder="1" applyAlignment="1" applyProtection="1">
      <alignment horizontal="center" vertical="center" wrapText="1"/>
    </xf>
    <xf numFmtId="166" fontId="46" fillId="4" borderId="0" xfId="3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vertical="center"/>
    </xf>
    <xf numFmtId="9" fontId="61" fillId="9" borderId="32" xfId="2" applyFont="1" applyFill="1" applyBorder="1" applyAlignment="1" applyProtection="1">
      <alignment horizontal="center" vertical="center" wrapText="1"/>
    </xf>
    <xf numFmtId="166" fontId="34" fillId="9" borderId="31" xfId="3" applyNumberFormat="1" applyFont="1" applyFill="1" applyBorder="1" applyAlignment="1" applyProtection="1">
      <alignment horizontal="center" vertical="center" wrapText="1"/>
    </xf>
    <xf numFmtId="167" fontId="9" fillId="16" borderId="1" xfId="0" applyNumberFormat="1" applyFont="1" applyFill="1" applyBorder="1" applyAlignment="1" applyProtection="1">
      <alignment horizontal="center" vertical="center"/>
    </xf>
    <xf numFmtId="9" fontId="9" fillId="4" borderId="0" xfId="2" applyFont="1" applyFill="1" applyBorder="1" applyAlignment="1" applyProtection="1">
      <alignment horizontal="center" vertical="center"/>
    </xf>
    <xf numFmtId="170" fontId="9" fillId="4" borderId="0" xfId="2" applyNumberFormat="1" applyFont="1" applyFill="1" applyBorder="1" applyAlignment="1" applyProtection="1">
      <alignment horizontal="center" vertical="center"/>
    </xf>
    <xf numFmtId="178" fontId="36" fillId="3" borderId="1" xfId="1" applyNumberFormat="1" applyFont="1" applyFill="1" applyBorder="1" applyAlignment="1" applyProtection="1">
      <alignment horizontal="center" vertical="center"/>
    </xf>
    <xf numFmtId="170" fontId="9" fillId="3" borderId="1" xfId="2" applyNumberFormat="1" applyFont="1" applyFill="1" applyBorder="1" applyAlignment="1" applyProtection="1">
      <alignment horizontal="center" vertical="center"/>
      <protection locked="0"/>
    </xf>
    <xf numFmtId="165" fontId="34" fillId="8" borderId="39" xfId="1" applyNumberFormat="1" applyFont="1" applyFill="1" applyBorder="1" applyAlignment="1" applyProtection="1">
      <alignment horizontal="center" vertical="center"/>
    </xf>
    <xf numFmtId="165" fontId="34" fillId="8" borderId="40" xfId="1" applyNumberFormat="1" applyFont="1" applyFill="1" applyBorder="1" applyAlignment="1" applyProtection="1">
      <alignment horizontal="center" vertical="center"/>
    </xf>
    <xf numFmtId="165" fontId="34" fillId="8" borderId="41" xfId="1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 wrapText="1"/>
    </xf>
    <xf numFmtId="171" fontId="50" fillId="11" borderId="1" xfId="0" applyNumberFormat="1" applyFont="1" applyFill="1" applyBorder="1" applyAlignment="1" applyProtection="1">
      <alignment horizontal="center" vertical="center" wrapText="1"/>
    </xf>
    <xf numFmtId="165" fontId="34" fillId="8" borderId="45" xfId="1" applyNumberFormat="1" applyFont="1" applyFill="1" applyBorder="1" applyAlignment="1" applyProtection="1">
      <alignment horizontal="center" vertical="center"/>
    </xf>
    <xf numFmtId="165" fontId="42" fillId="6" borderId="1" xfId="1" applyNumberFormat="1" applyFont="1" applyFill="1" applyBorder="1" applyAlignment="1" applyProtection="1">
      <alignment horizontal="center" vertical="center"/>
      <protection locked="0"/>
    </xf>
    <xf numFmtId="3" fontId="42" fillId="5" borderId="13" xfId="3" applyNumberFormat="1" applyFont="1" applyFill="1" applyBorder="1" applyAlignment="1" applyProtection="1">
      <alignment horizontal="center" vertical="center"/>
      <protection hidden="1"/>
    </xf>
    <xf numFmtId="165" fontId="34" fillId="9" borderId="29" xfId="1" applyNumberFormat="1" applyFont="1" applyFill="1" applyBorder="1" applyAlignment="1" applyProtection="1">
      <alignment horizontal="center" vertical="center"/>
    </xf>
    <xf numFmtId="178" fontId="36" fillId="6" borderId="1" xfId="1" applyNumberFormat="1" applyFont="1" applyFill="1" applyBorder="1" applyAlignment="1" applyProtection="1">
      <alignment horizontal="center" vertical="center" shrinkToFit="1"/>
      <protection locked="0"/>
    </xf>
    <xf numFmtId="37" fontId="10" fillId="10" borderId="1" xfId="1" applyNumberFormat="1" applyFont="1" applyFill="1" applyBorder="1" applyAlignment="1" applyProtection="1">
      <alignment horizontal="center" vertical="center" wrapText="1"/>
    </xf>
    <xf numFmtId="0" fontId="57" fillId="2" borderId="21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49" fontId="31" fillId="0" borderId="0" xfId="1" applyNumberFormat="1" applyFont="1" applyAlignment="1">
      <alignment horizontal="left" vertical="center"/>
    </xf>
    <xf numFmtId="165" fontId="34" fillId="8" borderId="46" xfId="1" applyNumberFormat="1" applyFont="1" applyFill="1" applyBorder="1" applyAlignment="1" applyProtection="1">
      <alignment horizontal="center" vertical="center"/>
    </xf>
    <xf numFmtId="3" fontId="22" fillId="17" borderId="1" xfId="3" applyNumberFormat="1" applyFont="1" applyFill="1" applyBorder="1" applyAlignment="1" applyProtection="1">
      <alignment horizontal="center" vertical="center" shrinkToFit="1"/>
    </xf>
    <xf numFmtId="165" fontId="34" fillId="8" borderId="1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</xf>
    <xf numFmtId="9" fontId="54" fillId="10" borderId="1" xfId="2" applyFont="1" applyFill="1" applyBorder="1" applyAlignment="1">
      <alignment horizontal="center" vertical="center"/>
    </xf>
    <xf numFmtId="170" fontId="43" fillId="6" borderId="1" xfId="2" applyNumberFormat="1" applyFont="1" applyFill="1" applyBorder="1" applyAlignment="1" applyProtection="1">
      <alignment horizontal="center" vertical="center"/>
      <protection locked="0"/>
    </xf>
    <xf numFmtId="178" fontId="43" fillId="6" borderId="1" xfId="1" applyNumberFormat="1" applyFont="1" applyFill="1" applyBorder="1" applyAlignment="1" applyProtection="1">
      <alignment horizontal="center" vertical="center"/>
      <protection locked="0"/>
    </xf>
    <xf numFmtId="49" fontId="0" fillId="0" borderId="6" xfId="1" applyNumberFormat="1" applyFont="1" applyBorder="1" applyAlignment="1">
      <alignment vertical="center" wrapText="1"/>
    </xf>
    <xf numFmtId="180" fontId="5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36" fillId="4" borderId="0" xfId="1" applyNumberFormat="1" applyFont="1" applyFill="1" applyBorder="1" applyAlignment="1" applyProtection="1">
      <alignment horizontal="center" vertical="center"/>
    </xf>
    <xf numFmtId="165" fontId="34" fillId="8" borderId="47" xfId="1" applyNumberFormat="1" applyFont="1" applyFill="1" applyBorder="1" applyAlignment="1" applyProtection="1">
      <alignment horizontal="center" vertical="center"/>
    </xf>
    <xf numFmtId="0" fontId="7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8" fillId="0" borderId="0" xfId="4" applyFont="1"/>
    <xf numFmtId="0" fontId="80" fillId="3" borderId="1" xfId="0" applyFont="1" applyFill="1" applyBorder="1" applyAlignment="1">
      <alignment horizontal="left" vertical="center" indent="1"/>
    </xf>
    <xf numFmtId="0" fontId="70" fillId="3" borderId="1" xfId="0" applyFont="1" applyFill="1" applyBorder="1" applyAlignment="1">
      <alignment horizontal="left" vertical="center" wrapText="1" indent="1"/>
    </xf>
    <xf numFmtId="0" fontId="81" fillId="3" borderId="1" xfId="3" applyFont="1" applyFill="1" applyBorder="1" applyAlignment="1">
      <alignment horizontal="right" vertical="center" wrapText="1"/>
    </xf>
    <xf numFmtId="0" fontId="81" fillId="3" borderId="3" xfId="3" applyFont="1" applyFill="1" applyBorder="1" applyAlignment="1">
      <alignment horizontal="right" vertical="center" wrapText="1"/>
    </xf>
    <xf numFmtId="9" fontId="42" fillId="6" borderId="2" xfId="2" applyFont="1" applyFill="1" applyBorder="1" applyAlignment="1" applyProtection="1">
      <alignment horizontal="center" vertical="center"/>
      <protection locked="0"/>
    </xf>
    <xf numFmtId="169" fontId="43" fillId="6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/>
    <xf numFmtId="0" fontId="33" fillId="0" borderId="0" xfId="0" applyFont="1"/>
    <xf numFmtId="0" fontId="32" fillId="0" borderId="0" xfId="0" applyFont="1" applyAlignment="1">
      <alignment vertical="center"/>
    </xf>
    <xf numFmtId="0" fontId="32" fillId="6" borderId="0" xfId="0" applyFont="1" applyFill="1" applyAlignment="1">
      <alignment horizontal="left" vertical="center"/>
    </xf>
    <xf numFmtId="0" fontId="0" fillId="6" borderId="0" xfId="0" applyFill="1"/>
    <xf numFmtId="0" fontId="2" fillId="6" borderId="0" xfId="0" applyFont="1" applyFill="1"/>
    <xf numFmtId="0" fontId="2" fillId="4" borderId="0" xfId="0" applyFont="1" applyFill="1"/>
    <xf numFmtId="165" fontId="0" fillId="0" borderId="0" xfId="1" applyNumberFormat="1" applyFont="1"/>
    <xf numFmtId="0" fontId="84" fillId="4" borderId="0" xfId="0" applyFont="1" applyFill="1" applyAlignment="1">
      <alignment vertical="center" wrapText="1"/>
    </xf>
    <xf numFmtId="165" fontId="34" fillId="8" borderId="49" xfId="1" applyNumberFormat="1" applyFont="1" applyFill="1" applyBorder="1" applyAlignment="1">
      <alignment horizontal="center" vertical="center"/>
    </xf>
    <xf numFmtId="0" fontId="86" fillId="19" borderId="3" xfId="3" applyFont="1" applyFill="1" applyBorder="1" applyAlignment="1">
      <alignment vertical="center" wrapText="1"/>
    </xf>
    <xf numFmtId="0" fontId="86" fillId="4" borderId="0" xfId="3" applyFont="1" applyFill="1" applyAlignment="1">
      <alignment vertical="center" wrapText="1"/>
    </xf>
    <xf numFmtId="165" fontId="34" fillId="8" borderId="40" xfId="1" applyNumberFormat="1" applyFont="1" applyFill="1" applyBorder="1" applyAlignment="1">
      <alignment horizontal="center" vertical="center"/>
    </xf>
    <xf numFmtId="181" fontId="47" fillId="3" borderId="1" xfId="0" applyNumberFormat="1" applyFont="1" applyFill="1" applyBorder="1" applyAlignment="1">
      <alignment horizontal="center" vertical="center"/>
    </xf>
    <xf numFmtId="180" fontId="47" fillId="3" borderId="3" xfId="0" applyNumberFormat="1" applyFont="1" applyFill="1" applyBorder="1" applyAlignment="1">
      <alignment horizontal="center" vertical="center"/>
    </xf>
    <xf numFmtId="177" fontId="54" fillId="4" borderId="0" xfId="0" applyNumberFormat="1" applyFont="1" applyFill="1" applyAlignment="1">
      <alignment horizontal="center" vertical="center"/>
    </xf>
    <xf numFmtId="0" fontId="42" fillId="19" borderId="3" xfId="3" applyFont="1" applyFill="1" applyBorder="1" applyAlignment="1">
      <alignment vertical="center" wrapText="1"/>
    </xf>
    <xf numFmtId="181" fontId="47" fillId="3" borderId="50" xfId="0" applyNumberFormat="1" applyFont="1" applyFill="1" applyBorder="1" applyAlignment="1">
      <alignment horizontal="center" vertical="center"/>
    </xf>
    <xf numFmtId="165" fontId="34" fillId="8" borderId="46" xfId="1" applyNumberFormat="1" applyFont="1" applyFill="1" applyBorder="1" applyAlignment="1">
      <alignment horizontal="center" vertical="center"/>
    </xf>
    <xf numFmtId="165" fontId="34" fillId="4" borderId="0" xfId="1" applyNumberFormat="1" applyFont="1" applyFill="1" applyAlignment="1">
      <alignment horizontal="center" vertical="center"/>
    </xf>
    <xf numFmtId="165" fontId="2" fillId="4" borderId="0" xfId="1" applyNumberFormat="1" applyFont="1" applyFill="1" applyAlignment="1">
      <alignment vertical="center"/>
    </xf>
    <xf numFmtId="165" fontId="41" fillId="4" borderId="0" xfId="1" applyNumberFormat="1" applyFont="1" applyFill="1" applyAlignment="1">
      <alignment horizontal="center" vertical="center"/>
    </xf>
    <xf numFmtId="180" fontId="9" fillId="3" borderId="3" xfId="0" applyNumberFormat="1" applyFont="1" applyFill="1" applyBorder="1" applyAlignment="1">
      <alignment horizontal="center" vertical="center"/>
    </xf>
    <xf numFmtId="177" fontId="54" fillId="20" borderId="3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80" fontId="9" fillId="3" borderId="1" xfId="0" applyNumberFormat="1" applyFont="1" applyFill="1" applyBorder="1" applyAlignment="1">
      <alignment horizontal="center" vertical="center"/>
    </xf>
    <xf numFmtId="177" fontId="54" fillId="20" borderId="1" xfId="0" applyNumberFormat="1" applyFont="1" applyFill="1" applyBorder="1" applyAlignment="1">
      <alignment horizontal="center" vertical="center"/>
    </xf>
    <xf numFmtId="166" fontId="84" fillId="9" borderId="32" xfId="3" applyNumberFormat="1" applyFont="1" applyFill="1" applyBorder="1" applyAlignment="1">
      <alignment horizontal="center" vertical="center" wrapText="1"/>
    </xf>
    <xf numFmtId="166" fontId="61" fillId="9" borderId="35" xfId="3" applyNumberFormat="1" applyFont="1" applyFill="1" applyBorder="1" applyAlignment="1">
      <alignment horizontal="center" vertical="center" wrapText="1"/>
    </xf>
    <xf numFmtId="166" fontId="84" fillId="9" borderId="35" xfId="3" applyNumberFormat="1" applyFont="1" applyFill="1" applyBorder="1" applyAlignment="1">
      <alignment horizontal="center" vertical="center" wrapText="1"/>
    </xf>
    <xf numFmtId="166" fontId="46" fillId="4" borderId="0" xfId="3" applyNumberFormat="1" applyFont="1" applyFill="1" applyAlignment="1">
      <alignment horizontal="center" vertical="center" wrapText="1"/>
    </xf>
    <xf numFmtId="165" fontId="8" fillId="4" borderId="0" xfId="1" applyNumberFormat="1" applyFont="1" applyFill="1" applyAlignment="1">
      <alignment horizontal="center" vertical="center"/>
    </xf>
    <xf numFmtId="9" fontId="84" fillId="9" borderId="32" xfId="2" applyFont="1" applyFill="1" applyBorder="1" applyAlignment="1">
      <alignment horizontal="center" vertical="center" wrapText="1"/>
    </xf>
    <xf numFmtId="166" fontId="84" fillId="9" borderId="31" xfId="3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182" fontId="9" fillId="3" borderId="1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176" fontId="56" fillId="3" borderId="1" xfId="0" applyNumberFormat="1" applyFont="1" applyFill="1" applyBorder="1" applyAlignment="1">
      <alignment horizontal="center" vertical="center"/>
    </xf>
    <xf numFmtId="9" fontId="9" fillId="4" borderId="0" xfId="2" applyFont="1" applyFill="1" applyAlignment="1">
      <alignment horizontal="center" vertical="center"/>
    </xf>
    <xf numFmtId="165" fontId="9" fillId="3" borderId="0" xfId="1" applyNumberFormat="1" applyFont="1" applyFill="1" applyAlignment="1">
      <alignment horizontal="left" vertical="center"/>
    </xf>
    <xf numFmtId="0" fontId="2" fillId="3" borderId="0" xfId="0" applyFont="1" applyFill="1"/>
    <xf numFmtId="165" fontId="31" fillId="3" borderId="0" xfId="1" applyNumberFormat="1" applyFont="1" applyFill="1" applyAlignment="1">
      <alignment vertical="center" wrapText="1"/>
    </xf>
    <xf numFmtId="165" fontId="47" fillId="11" borderId="1" xfId="0" applyNumberFormat="1" applyFont="1" applyFill="1" applyBorder="1" applyAlignment="1">
      <alignment horizontal="center" vertical="center"/>
    </xf>
    <xf numFmtId="165" fontId="90" fillId="11" borderId="1" xfId="0" applyNumberFormat="1" applyFont="1" applyFill="1" applyBorder="1" applyAlignment="1">
      <alignment horizontal="center" vertical="center"/>
    </xf>
    <xf numFmtId="165" fontId="34" fillId="8" borderId="39" xfId="1" applyNumberFormat="1" applyFont="1" applyFill="1" applyBorder="1" applyAlignment="1">
      <alignment horizontal="center" vertical="center"/>
    </xf>
    <xf numFmtId="165" fontId="34" fillId="8" borderId="41" xfId="1" applyNumberFormat="1" applyFont="1" applyFill="1" applyBorder="1" applyAlignment="1">
      <alignment horizontal="center" vertical="center"/>
    </xf>
    <xf numFmtId="9" fontId="42" fillId="3" borderId="2" xfId="2" applyFont="1" applyFill="1" applyBorder="1" applyAlignment="1">
      <alignment horizontal="center" vertical="center"/>
    </xf>
    <xf numFmtId="2" fontId="62" fillId="11" borderId="1" xfId="3" applyNumberFormat="1" applyFont="1" applyFill="1" applyBorder="1" applyAlignment="1">
      <alignment horizontal="center" vertical="center" wrapText="1"/>
    </xf>
    <xf numFmtId="171" fontId="50" fillId="11" borderId="1" xfId="0" applyNumberFormat="1" applyFont="1" applyFill="1" applyBorder="1" applyAlignment="1">
      <alignment horizontal="center" vertical="center" wrapText="1"/>
    </xf>
    <xf numFmtId="166" fontId="51" fillId="11" borderId="1" xfId="3" applyNumberFormat="1" applyFont="1" applyFill="1" applyBorder="1" applyAlignment="1">
      <alignment horizontal="left" vertical="center" wrapText="1"/>
    </xf>
    <xf numFmtId="170" fontId="44" fillId="11" borderId="1" xfId="2" applyNumberFormat="1" applyFont="1" applyFill="1" applyBorder="1" applyAlignment="1">
      <alignment horizontal="center" vertical="center" wrapText="1"/>
    </xf>
    <xf numFmtId="171" fontId="52" fillId="11" borderId="1" xfId="0" applyNumberFormat="1" applyFont="1" applyFill="1" applyBorder="1" applyAlignment="1">
      <alignment horizontal="center" vertical="center"/>
    </xf>
    <xf numFmtId="171" fontId="47" fillId="11" borderId="1" xfId="0" applyNumberFormat="1" applyFont="1" applyFill="1" applyBorder="1" applyAlignment="1">
      <alignment horizontal="center" vertical="center"/>
    </xf>
    <xf numFmtId="175" fontId="2" fillId="0" borderId="0" xfId="0" applyNumberFormat="1" applyFont="1"/>
    <xf numFmtId="171" fontId="47" fillId="12" borderId="1" xfId="0" applyNumberFormat="1" applyFont="1" applyFill="1" applyBorder="1" applyAlignment="1">
      <alignment horizontal="center" vertical="center"/>
    </xf>
    <xf numFmtId="171" fontId="2" fillId="0" borderId="0" xfId="0" applyNumberFormat="1" applyFont="1"/>
    <xf numFmtId="0" fontId="26" fillId="0" borderId="0" xfId="0" applyFont="1"/>
    <xf numFmtId="175" fontId="53" fillId="21" borderId="1" xfId="0" applyNumberFormat="1" applyFont="1" applyFill="1" applyBorder="1" applyAlignment="1">
      <alignment horizontal="center" vertical="center"/>
    </xf>
    <xf numFmtId="166" fontId="36" fillId="12" borderId="1" xfId="3" applyNumberFormat="1" applyFont="1" applyFill="1" applyBorder="1" applyAlignment="1">
      <alignment vertical="center" wrapText="1"/>
    </xf>
    <xf numFmtId="165" fontId="34" fillId="8" borderId="55" xfId="1" applyNumberFormat="1" applyFont="1" applyFill="1" applyBorder="1" applyAlignment="1">
      <alignment horizontal="center" vertical="center"/>
    </xf>
    <xf numFmtId="172" fontId="53" fillId="12" borderId="1" xfId="0" applyNumberFormat="1" applyFont="1" applyFill="1" applyBorder="1" applyAlignment="1">
      <alignment horizontal="center" vertical="center"/>
    </xf>
    <xf numFmtId="170" fontId="45" fillId="12" borderId="1" xfId="2" applyNumberFormat="1" applyFont="1" applyFill="1" applyBorder="1" applyAlignment="1">
      <alignment horizontal="center" vertical="center"/>
    </xf>
    <xf numFmtId="178" fontId="43" fillId="6" borderId="1" xfId="1" applyNumberFormat="1" applyFont="1" applyFill="1" applyBorder="1" applyAlignment="1" applyProtection="1">
      <alignment horizontal="center" vertical="center" shrinkToFit="1"/>
      <protection locked="0"/>
    </xf>
    <xf numFmtId="178" fontId="47" fillId="3" borderId="50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/>
    <xf numFmtId="178" fontId="47" fillId="3" borderId="52" xfId="0" applyNumberFormat="1" applyFont="1" applyFill="1" applyBorder="1" applyAlignment="1">
      <alignment horizontal="center" vertical="center"/>
    </xf>
    <xf numFmtId="0" fontId="97" fillId="19" borderId="3" xfId="3" applyFont="1" applyFill="1" applyBorder="1" applyAlignment="1">
      <alignment horizontal="right" vertical="center" wrapText="1"/>
    </xf>
    <xf numFmtId="178" fontId="42" fillId="19" borderId="1" xfId="1" applyNumberFormat="1" applyFont="1" applyFill="1" applyBorder="1" applyAlignment="1" applyProtection="1">
      <alignment horizontal="center" vertical="center" shrinkToFit="1"/>
      <protection locked="0"/>
    </xf>
    <xf numFmtId="180" fontId="42" fillId="19" borderId="3" xfId="3" applyNumberFormat="1" applyFont="1" applyFill="1" applyBorder="1" applyAlignment="1">
      <alignment horizontal="center" vertical="center" wrapText="1"/>
    </xf>
    <xf numFmtId="4" fontId="42" fillId="5" borderId="13" xfId="3" applyNumberFormat="1" applyFont="1" applyFill="1" applyBorder="1" applyAlignment="1" applyProtection="1">
      <alignment horizontal="center" vertical="center"/>
      <protection hidden="1"/>
    </xf>
    <xf numFmtId="183" fontId="22" fillId="7" borderId="1" xfId="0" applyNumberFormat="1" applyFont="1" applyFill="1" applyBorder="1" applyAlignment="1">
      <alignment horizontal="center" vertical="center"/>
    </xf>
    <xf numFmtId="183" fontId="16" fillId="4" borderId="22" xfId="3" applyNumberFormat="1" applyFont="1" applyFill="1" applyBorder="1" applyAlignment="1">
      <alignment horizontal="left" vertical="center" wrapText="1" indent="1"/>
    </xf>
    <xf numFmtId="3" fontId="16" fillId="4" borderId="22" xfId="3" applyNumberFormat="1" applyFont="1" applyFill="1" applyBorder="1" applyAlignment="1">
      <alignment horizontal="left" vertical="center" wrapText="1" indent="1"/>
    </xf>
    <xf numFmtId="184" fontId="34" fillId="8" borderId="40" xfId="1" applyNumberFormat="1" applyFont="1" applyFill="1" applyBorder="1" applyAlignment="1" applyProtection="1">
      <alignment horizontal="center" vertical="center"/>
    </xf>
    <xf numFmtId="171" fontId="47" fillId="12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/>
    <xf numFmtId="183" fontId="100" fillId="5" borderId="13" xfId="3" applyNumberFormat="1" applyFont="1" applyFill="1" applyBorder="1" applyAlignment="1" applyProtection="1">
      <alignment horizontal="center" vertical="center"/>
      <protection hidden="1"/>
    </xf>
    <xf numFmtId="165" fontId="47" fillId="11" borderId="1" xfId="0" applyNumberFormat="1" applyFont="1" applyFill="1" applyBorder="1" applyAlignment="1" applyProtection="1">
      <alignment vertical="center"/>
    </xf>
    <xf numFmtId="0" fontId="18" fillId="3" borderId="29" xfId="0" applyFont="1" applyFill="1" applyBorder="1" applyAlignment="1">
      <alignment vertical="center" wrapText="1"/>
    </xf>
    <xf numFmtId="0" fontId="18" fillId="3" borderId="22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171" fontId="47" fillId="11" borderId="1" xfId="0" applyNumberFormat="1" applyFont="1" applyFill="1" applyBorder="1" applyAlignment="1" applyProtection="1">
      <alignment horizontal="center" vertical="center"/>
    </xf>
    <xf numFmtId="165" fontId="34" fillId="8" borderId="0" xfId="1" applyNumberFormat="1" applyFont="1" applyFill="1" applyBorder="1" applyAlignment="1" applyProtection="1">
      <alignment horizontal="center" vertical="center"/>
    </xf>
    <xf numFmtId="165" fontId="34" fillId="8" borderId="57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/>
    <xf numFmtId="166" fontId="10" fillId="4" borderId="0" xfId="3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170" fontId="43" fillId="22" borderId="22" xfId="2" applyNumberFormat="1" applyFont="1" applyFill="1" applyBorder="1" applyAlignment="1" applyProtection="1">
      <alignment horizontal="center" vertical="center"/>
    </xf>
    <xf numFmtId="170" fontId="43" fillId="6" borderId="2" xfId="2" applyNumberFormat="1" applyFont="1" applyFill="1" applyBorder="1" applyAlignment="1" applyProtection="1">
      <alignment horizontal="center" vertical="center"/>
      <protection locked="0"/>
    </xf>
    <xf numFmtId="170" fontId="43" fillId="0" borderId="0" xfId="2" applyNumberFormat="1" applyFont="1" applyFill="1" applyBorder="1" applyAlignment="1" applyProtection="1">
      <alignment vertical="center"/>
      <protection locked="0"/>
    </xf>
    <xf numFmtId="10" fontId="68" fillId="4" borderId="0" xfId="2" applyNumberFormat="1" applyFont="1" applyFill="1" applyAlignment="1">
      <alignment vertical="center"/>
    </xf>
    <xf numFmtId="165" fontId="101" fillId="0" borderId="1" xfId="1" applyNumberFormat="1" applyFont="1" applyFill="1" applyBorder="1" applyAlignment="1" applyProtection="1">
      <alignment horizontal="center" vertical="center" wrapText="1"/>
    </xf>
    <xf numFmtId="178" fontId="42" fillId="10" borderId="1" xfId="1" applyNumberFormat="1" applyFont="1" applyFill="1" applyBorder="1" applyAlignment="1" applyProtection="1">
      <alignment horizontal="center" vertical="center"/>
    </xf>
    <xf numFmtId="183" fontId="99" fillId="5" borderId="2" xfId="3" applyNumberFormat="1" applyFont="1" applyFill="1" applyBorder="1" applyAlignment="1" applyProtection="1">
      <alignment horizontal="center" vertical="center"/>
      <protection hidden="1"/>
    </xf>
    <xf numFmtId="183" fontId="99" fillId="5" borderId="4" xfId="3" applyNumberFormat="1" applyFont="1" applyFill="1" applyBorder="1" applyAlignment="1" applyProtection="1">
      <alignment horizontal="center" vertical="center"/>
      <protection hidden="1"/>
    </xf>
    <xf numFmtId="49" fontId="31" fillId="0" borderId="22" xfId="1" applyNumberFormat="1" applyFont="1" applyFill="1" applyBorder="1" applyAlignment="1" applyProtection="1">
      <alignment horizontal="left" vertical="center" wrapText="1"/>
    </xf>
    <xf numFmtId="49" fontId="31" fillId="0" borderId="6" xfId="1" applyNumberFormat="1" applyFont="1" applyFill="1" applyBorder="1" applyAlignment="1" applyProtection="1">
      <alignment horizontal="left" vertical="center" wrapText="1"/>
    </xf>
    <xf numFmtId="165" fontId="34" fillId="9" borderId="0" xfId="1" applyNumberFormat="1" applyFont="1" applyFill="1" applyAlignment="1" applyProtection="1">
      <alignment horizontal="left" vertical="center"/>
    </xf>
    <xf numFmtId="166" fontId="46" fillId="9" borderId="34" xfId="3" applyNumberFormat="1" applyFont="1" applyFill="1" applyBorder="1" applyAlignment="1" applyProtection="1">
      <alignment horizontal="center" vertical="center" wrapText="1"/>
    </xf>
    <xf numFmtId="166" fontId="46" fillId="9" borderId="37" xfId="3" applyNumberFormat="1" applyFont="1" applyFill="1" applyBorder="1" applyAlignment="1" applyProtection="1">
      <alignment horizontal="center" vertical="center" wrapText="1"/>
    </xf>
    <xf numFmtId="166" fontId="46" fillId="9" borderId="35" xfId="3" applyNumberFormat="1" applyFont="1" applyFill="1" applyBorder="1" applyAlignment="1" applyProtection="1">
      <alignment horizontal="center" vertical="center" wrapText="1"/>
    </xf>
    <xf numFmtId="166" fontId="46" fillId="9" borderId="31" xfId="3" applyNumberFormat="1" applyFont="1" applyFill="1" applyBorder="1" applyAlignment="1" applyProtection="1">
      <alignment horizontal="center" vertical="center" wrapText="1"/>
    </xf>
    <xf numFmtId="166" fontId="46" fillId="9" borderId="36" xfId="3" applyNumberFormat="1" applyFont="1" applyFill="1" applyBorder="1" applyAlignment="1" applyProtection="1">
      <alignment horizontal="center" vertical="center" wrapText="1"/>
    </xf>
    <xf numFmtId="166" fontId="46" fillId="9" borderId="38" xfId="3" applyNumberFormat="1" applyFont="1" applyFill="1" applyBorder="1" applyAlignment="1" applyProtection="1">
      <alignment horizontal="center" vertical="center" wrapText="1"/>
    </xf>
    <xf numFmtId="166" fontId="36" fillId="10" borderId="2" xfId="3" applyNumberFormat="1" applyFont="1" applyFill="1" applyBorder="1" applyAlignment="1" applyProtection="1">
      <alignment horizontal="left" vertical="center" wrapText="1"/>
    </xf>
    <xf numFmtId="166" fontId="36" fillId="10" borderId="4" xfId="3" applyNumberFormat="1" applyFont="1" applyFill="1" applyBorder="1" applyAlignment="1" applyProtection="1">
      <alignment horizontal="left" vertical="center" wrapText="1"/>
    </xf>
    <xf numFmtId="165" fontId="41" fillId="6" borderId="2" xfId="1" applyNumberFormat="1" applyFont="1" applyFill="1" applyBorder="1" applyAlignment="1" applyProtection="1">
      <alignment horizontal="left" vertical="center"/>
      <protection locked="0"/>
    </xf>
    <xf numFmtId="165" fontId="41" fillId="6" borderId="4" xfId="1" applyNumberFormat="1" applyFont="1" applyFill="1" applyBorder="1" applyAlignment="1" applyProtection="1">
      <alignment horizontal="left" vertical="center"/>
      <protection locked="0"/>
    </xf>
    <xf numFmtId="165" fontId="41" fillId="6" borderId="1" xfId="1" applyNumberFormat="1" applyFont="1" applyFill="1" applyBorder="1" applyAlignment="1" applyProtection="1">
      <alignment horizontal="center" vertical="center"/>
      <protection locked="0"/>
    </xf>
    <xf numFmtId="49" fontId="31" fillId="0" borderId="6" xfId="1" applyNumberFormat="1" applyFont="1" applyBorder="1" applyAlignment="1">
      <alignment horizontal="left" vertical="center" wrapText="1"/>
    </xf>
    <xf numFmtId="49" fontId="31" fillId="0" borderId="0" xfId="1" applyNumberFormat="1" applyFont="1" applyAlignment="1">
      <alignment horizontal="left" vertical="center" wrapText="1"/>
    </xf>
    <xf numFmtId="166" fontId="36" fillId="10" borderId="1" xfId="3" applyNumberFormat="1" applyFont="1" applyFill="1" applyBorder="1" applyAlignment="1" applyProtection="1">
      <alignment vertical="center" wrapText="1"/>
    </xf>
    <xf numFmtId="49" fontId="31" fillId="0" borderId="6" xfId="1" applyNumberFormat="1" applyFont="1" applyBorder="1" applyAlignment="1">
      <alignment vertical="center" wrapText="1"/>
    </xf>
    <xf numFmtId="49" fontId="31" fillId="0" borderId="0" xfId="1" applyNumberFormat="1" applyFont="1" applyAlignment="1">
      <alignment vertical="center" wrapText="1"/>
    </xf>
    <xf numFmtId="49" fontId="65" fillId="0" borderId="6" xfId="1" applyNumberFormat="1" applyFont="1" applyBorder="1" applyAlignment="1">
      <alignment horizontal="left" vertical="center" wrapText="1"/>
    </xf>
    <xf numFmtId="49" fontId="65" fillId="0" borderId="0" xfId="1" applyNumberFormat="1" applyFont="1" applyBorder="1" applyAlignment="1">
      <alignment horizontal="left" vertical="center" wrapText="1"/>
    </xf>
    <xf numFmtId="0" fontId="65" fillId="0" borderId="6" xfId="3" applyFont="1" applyFill="1" applyBorder="1" applyAlignment="1">
      <alignment horizontal="left" vertical="center" wrapText="1"/>
    </xf>
    <xf numFmtId="0" fontId="65" fillId="0" borderId="0" xfId="3" applyFont="1" applyFill="1" applyBorder="1" applyAlignment="1">
      <alignment horizontal="left" vertical="center" wrapText="1"/>
    </xf>
    <xf numFmtId="49" fontId="31" fillId="0" borderId="0" xfId="1" applyNumberFormat="1" applyFont="1" applyBorder="1" applyAlignment="1">
      <alignment horizontal="left" vertical="center" wrapText="1"/>
    </xf>
    <xf numFmtId="49" fontId="39" fillId="3" borderId="2" xfId="1" applyNumberFormat="1" applyFont="1" applyFill="1" applyBorder="1" applyAlignment="1" applyProtection="1">
      <alignment horizontal="left" vertical="center" wrapText="1"/>
    </xf>
    <xf numFmtId="49" fontId="39" fillId="3" borderId="5" xfId="1" applyNumberFormat="1" applyFont="1" applyFill="1" applyBorder="1" applyAlignment="1" applyProtection="1">
      <alignment horizontal="left" vertical="center" wrapText="1"/>
    </xf>
    <xf numFmtId="49" fontId="39" fillId="3" borderId="4" xfId="1" applyNumberFormat="1" applyFont="1" applyFill="1" applyBorder="1" applyAlignment="1" applyProtection="1">
      <alignment horizontal="left" vertical="center" wrapText="1"/>
    </xf>
    <xf numFmtId="49" fontId="31" fillId="0" borderId="7" xfId="1" applyNumberFormat="1" applyFont="1" applyBorder="1" applyAlignment="1">
      <alignment horizontal="left" vertical="center" wrapText="1"/>
    </xf>
    <xf numFmtId="166" fontId="36" fillId="10" borderId="1" xfId="3" applyNumberFormat="1" applyFont="1" applyFill="1" applyBorder="1" applyAlignment="1" applyProtection="1">
      <alignment horizontal="left" vertical="center" wrapText="1"/>
    </xf>
    <xf numFmtId="49" fontId="31" fillId="0" borderId="2" xfId="1" applyNumberFormat="1" applyFont="1" applyFill="1" applyBorder="1" applyAlignment="1" applyProtection="1">
      <alignment horizontal="left" vertical="center" wrapText="1"/>
    </xf>
    <xf numFmtId="49" fontId="31" fillId="0" borderId="5" xfId="1" applyNumberFormat="1" applyFont="1" applyFill="1" applyBorder="1" applyAlignment="1" applyProtection="1">
      <alignment horizontal="left" vertical="center" wrapText="1"/>
    </xf>
    <xf numFmtId="49" fontId="31" fillId="0" borderId="4" xfId="1" applyNumberFormat="1" applyFont="1" applyFill="1" applyBorder="1" applyAlignment="1" applyProtection="1">
      <alignment horizontal="left" vertical="center" wrapText="1"/>
    </xf>
    <xf numFmtId="183" fontId="99" fillId="5" borderId="27" xfId="3" applyNumberFormat="1" applyFont="1" applyFill="1" applyBorder="1" applyAlignment="1" applyProtection="1">
      <alignment horizontal="center" vertical="center"/>
      <protection hidden="1"/>
    </xf>
    <xf numFmtId="166" fontId="102" fillId="4" borderId="6" xfId="3" applyNumberFormat="1" applyFont="1" applyFill="1" applyBorder="1" applyAlignment="1">
      <alignment horizontal="left" vertical="center" wrapText="1"/>
    </xf>
    <xf numFmtId="166" fontId="102" fillId="4" borderId="0" xfId="3" applyNumberFormat="1" applyFont="1" applyFill="1" applyAlignment="1">
      <alignment horizontal="left" vertical="center" wrapText="1"/>
    </xf>
    <xf numFmtId="165" fontId="104" fillId="3" borderId="1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right" vertical="center"/>
    </xf>
    <xf numFmtId="165" fontId="2" fillId="0" borderId="7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60" fillId="12" borderId="1" xfId="0" applyFont="1" applyFill="1" applyBorder="1" applyAlignment="1" applyProtection="1">
      <alignment horizontal="left" vertical="center" wrapText="1"/>
    </xf>
    <xf numFmtId="0" fontId="48" fillId="12" borderId="1" xfId="0" applyFont="1" applyFill="1" applyBorder="1" applyAlignment="1" applyProtection="1">
      <alignment horizontal="left" vertical="center" wrapText="1"/>
    </xf>
    <xf numFmtId="166" fontId="36" fillId="11" borderId="1" xfId="3" applyNumberFormat="1" applyFont="1" applyFill="1" applyBorder="1" applyAlignment="1" applyProtection="1">
      <alignment horizontal="right" vertical="center" wrapText="1"/>
    </xf>
    <xf numFmtId="171" fontId="47" fillId="11" borderId="1" xfId="0" applyNumberFormat="1" applyFont="1" applyFill="1" applyBorder="1" applyAlignment="1" applyProtection="1">
      <alignment horizontal="center" vertical="center"/>
    </xf>
    <xf numFmtId="166" fontId="51" fillId="12" borderId="1" xfId="3" applyNumberFormat="1" applyFont="1" applyFill="1" applyBorder="1" applyAlignment="1" applyProtection="1">
      <alignment horizontal="right" vertical="center" wrapText="1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49" fontId="1" fillId="0" borderId="0" xfId="1" applyNumberFormat="1" applyFont="1" applyFill="1" applyBorder="1" applyAlignment="1" applyProtection="1">
      <alignment horizontal="left" vertical="center" wrapText="1"/>
    </xf>
    <xf numFmtId="166" fontId="36" fillId="12" borderId="2" xfId="3" applyNumberFormat="1" applyFont="1" applyFill="1" applyBorder="1" applyAlignment="1" applyProtection="1">
      <alignment horizontal="left" vertical="center" wrapText="1"/>
    </xf>
    <xf numFmtId="166" fontId="36" fillId="12" borderId="4" xfId="3" applyNumberFormat="1" applyFont="1" applyFill="1" applyBorder="1" applyAlignment="1" applyProtection="1">
      <alignment horizontal="left" vertical="center" wrapText="1"/>
    </xf>
    <xf numFmtId="171" fontId="47" fillId="6" borderId="2" xfId="0" applyNumberFormat="1" applyFont="1" applyFill="1" applyBorder="1" applyAlignment="1" applyProtection="1">
      <alignment horizontal="center" vertical="center"/>
      <protection locked="0"/>
    </xf>
    <xf numFmtId="171" fontId="47" fillId="6" borderId="4" xfId="0" applyNumberFormat="1" applyFont="1" applyFill="1" applyBorder="1" applyAlignment="1" applyProtection="1">
      <alignment horizontal="center" vertical="center"/>
      <protection locked="0"/>
    </xf>
    <xf numFmtId="166" fontId="51" fillId="12" borderId="2" xfId="3" applyNumberFormat="1" applyFont="1" applyFill="1" applyBorder="1" applyAlignment="1" applyProtection="1">
      <alignment horizontal="right" vertical="center" wrapText="1"/>
    </xf>
    <xf numFmtId="166" fontId="51" fillId="12" borderId="4" xfId="3" applyNumberFormat="1" applyFont="1" applyFill="1" applyBorder="1" applyAlignment="1" applyProtection="1">
      <alignment horizontal="right" vertical="center" wrapText="1"/>
    </xf>
    <xf numFmtId="171" fontId="47" fillId="12" borderId="23" xfId="0" applyNumberFormat="1" applyFont="1" applyFill="1" applyBorder="1" applyAlignment="1" applyProtection="1">
      <alignment horizontal="center" vertical="center"/>
    </xf>
    <xf numFmtId="171" fontId="47" fillId="12" borderId="24" xfId="0" applyNumberFormat="1" applyFont="1" applyFill="1" applyBorder="1" applyAlignment="1" applyProtection="1">
      <alignment horizontal="center" vertical="center"/>
    </xf>
    <xf numFmtId="171" fontId="47" fillId="12" borderId="2" xfId="0" applyNumberFormat="1" applyFont="1" applyFill="1" applyBorder="1" applyAlignment="1" applyProtection="1">
      <alignment horizontal="center" vertical="center"/>
    </xf>
    <xf numFmtId="171" fontId="47" fillId="12" borderId="5" xfId="0" applyNumberFormat="1" applyFont="1" applyFill="1" applyBorder="1" applyAlignment="1" applyProtection="1">
      <alignment horizontal="center" vertical="center"/>
    </xf>
    <xf numFmtId="171" fontId="47" fillId="12" borderId="4" xfId="0" applyNumberFormat="1" applyFont="1" applyFill="1" applyBorder="1" applyAlignment="1" applyProtection="1">
      <alignment horizontal="center" vertical="center"/>
    </xf>
    <xf numFmtId="0" fontId="34" fillId="9" borderId="42" xfId="0" applyFont="1" applyFill="1" applyBorder="1" applyAlignment="1" applyProtection="1">
      <alignment horizontal="center" vertical="center" textRotation="90"/>
    </xf>
    <xf numFmtId="166" fontId="36" fillId="11" borderId="1" xfId="3" applyNumberFormat="1" applyFont="1" applyFill="1" applyBorder="1" applyAlignment="1" applyProtection="1">
      <alignment horizontal="left" vertical="center" wrapText="1"/>
    </xf>
    <xf numFmtId="0" fontId="48" fillId="11" borderId="6" xfId="0" applyFont="1" applyFill="1" applyBorder="1" applyAlignment="1" applyProtection="1">
      <alignment horizontal="left" vertical="center" wrapText="1"/>
    </xf>
    <xf numFmtId="0" fontId="48" fillId="11" borderId="0" xfId="0" applyFont="1" applyFill="1" applyBorder="1" applyAlignment="1" applyProtection="1">
      <alignment horizontal="left" vertical="center" wrapText="1"/>
    </xf>
    <xf numFmtId="0" fontId="48" fillId="11" borderId="7" xfId="0" applyFont="1" applyFill="1" applyBorder="1" applyAlignment="1" applyProtection="1">
      <alignment horizontal="left" vertical="center" wrapText="1"/>
    </xf>
    <xf numFmtId="166" fontId="51" fillId="11" borderId="1" xfId="3" applyNumberFormat="1" applyFont="1" applyFill="1" applyBorder="1" applyAlignment="1" applyProtection="1">
      <alignment horizontal="right" vertical="center" wrapText="1"/>
    </xf>
    <xf numFmtId="171" fontId="47" fillId="6" borderId="1" xfId="0" applyNumberFormat="1" applyFont="1" applyFill="1" applyBorder="1" applyAlignment="1" applyProtection="1">
      <alignment horizontal="center" vertical="center"/>
      <protection locked="0"/>
    </xf>
    <xf numFmtId="166" fontId="49" fillId="11" borderId="1" xfId="3" applyNumberFormat="1" applyFont="1" applyFill="1" applyBorder="1" applyAlignment="1" applyProtection="1">
      <alignment horizontal="right" vertical="center" wrapText="1"/>
    </xf>
    <xf numFmtId="2" fontId="62" fillId="11" borderId="1" xfId="3" applyNumberFormat="1" applyFont="1" applyFill="1" applyBorder="1" applyAlignment="1" applyProtection="1">
      <alignment horizontal="center" vertical="center" wrapText="1"/>
    </xf>
    <xf numFmtId="49" fontId="48" fillId="18" borderId="1" xfId="0" applyNumberFormat="1" applyFont="1" applyFill="1" applyBorder="1" applyAlignment="1">
      <alignment horizontal="left" vertical="center" wrapText="1"/>
    </xf>
    <xf numFmtId="166" fontId="36" fillId="12" borderId="1" xfId="3" applyNumberFormat="1" applyFont="1" applyFill="1" applyBorder="1" applyAlignment="1" applyProtection="1">
      <alignment horizontal="left" vertical="center" wrapText="1"/>
    </xf>
    <xf numFmtId="166" fontId="36" fillId="11" borderId="2" xfId="3" applyNumberFormat="1" applyFont="1" applyFill="1" applyBorder="1" applyAlignment="1" applyProtection="1">
      <alignment horizontal="left" vertical="center" wrapText="1"/>
    </xf>
    <xf numFmtId="166" fontId="36" fillId="11" borderId="4" xfId="3" applyNumberFormat="1" applyFont="1" applyFill="1" applyBorder="1" applyAlignment="1" applyProtection="1">
      <alignment horizontal="left" vertical="center" wrapText="1"/>
    </xf>
    <xf numFmtId="169" fontId="42" fillId="6" borderId="1" xfId="1" applyNumberFormat="1" applyFont="1" applyFill="1" applyBorder="1" applyAlignment="1" applyProtection="1">
      <alignment horizontal="center" vertical="center"/>
      <protection locked="0"/>
    </xf>
    <xf numFmtId="9" fontId="42" fillId="6" borderId="1" xfId="2" applyFont="1" applyFill="1" applyBorder="1" applyAlignment="1" applyProtection="1">
      <alignment horizontal="center" vertical="center"/>
      <protection locked="0"/>
    </xf>
    <xf numFmtId="165" fontId="47" fillId="11" borderId="1" xfId="0" applyNumberFormat="1" applyFont="1" applyFill="1" applyBorder="1" applyAlignment="1" applyProtection="1">
      <alignment vertical="center"/>
    </xf>
    <xf numFmtId="165" fontId="47" fillId="11" borderId="2" xfId="0" applyNumberFormat="1" applyFont="1" applyFill="1" applyBorder="1" applyAlignment="1" applyProtection="1">
      <alignment horizontal="center" vertical="center"/>
    </xf>
    <xf numFmtId="165" fontId="47" fillId="11" borderId="5" xfId="0" applyNumberFormat="1" applyFont="1" applyFill="1" applyBorder="1" applyAlignment="1" applyProtection="1">
      <alignment horizontal="center" vertical="center"/>
    </xf>
    <xf numFmtId="165" fontId="47" fillId="11" borderId="4" xfId="0" applyNumberFormat="1" applyFont="1" applyFill="1" applyBorder="1" applyAlignment="1" applyProtection="1">
      <alignment horizontal="center" vertical="center"/>
    </xf>
    <xf numFmtId="165" fontId="47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3" fontId="69" fillId="17" borderId="11" xfId="0" applyNumberFormat="1" applyFont="1" applyFill="1" applyBorder="1" applyAlignment="1" applyProtection="1">
      <alignment horizontal="center" vertical="center"/>
    </xf>
    <xf numFmtId="3" fontId="69" fillId="17" borderId="16" xfId="0" applyNumberFormat="1" applyFont="1" applyFill="1" applyBorder="1" applyAlignment="1" applyProtection="1">
      <alignment horizontal="center" vertical="center"/>
    </xf>
    <xf numFmtId="3" fontId="69" fillId="3" borderId="11" xfId="0" applyNumberFormat="1" applyFont="1" applyFill="1" applyBorder="1" applyAlignment="1">
      <alignment horizontal="center" vertical="center"/>
    </xf>
    <xf numFmtId="3" fontId="69" fillId="3" borderId="16" xfId="0" applyNumberFormat="1" applyFont="1" applyFill="1" applyBorder="1" applyAlignment="1">
      <alignment horizontal="center" vertical="center"/>
    </xf>
    <xf numFmtId="170" fontId="63" fillId="17" borderId="43" xfId="2" applyNumberFormat="1" applyFont="1" applyFill="1" applyBorder="1" applyAlignment="1" applyProtection="1">
      <alignment horizontal="center" vertical="center"/>
    </xf>
    <xf numFmtId="170" fontId="63" fillId="17" borderId="44" xfId="2" applyNumberFormat="1" applyFont="1" applyFill="1" applyBorder="1" applyAlignment="1" applyProtection="1">
      <alignment horizontal="center" vertical="center"/>
    </xf>
    <xf numFmtId="166" fontId="9" fillId="3" borderId="12" xfId="0" applyNumberFormat="1" applyFont="1" applyFill="1" applyBorder="1" applyAlignment="1" applyProtection="1">
      <alignment horizontal="center" vertical="center" wrapText="1"/>
    </xf>
    <xf numFmtId="166" fontId="9" fillId="3" borderId="17" xfId="0" applyNumberFormat="1" applyFont="1" applyFill="1" applyBorder="1" applyAlignment="1" applyProtection="1">
      <alignment horizontal="center" vertical="center" wrapText="1"/>
    </xf>
    <xf numFmtId="174" fontId="68" fillId="17" borderId="12" xfId="1" applyNumberFormat="1" applyFont="1" applyFill="1" applyBorder="1" applyAlignment="1" applyProtection="1">
      <alignment horizontal="center" vertical="center"/>
    </xf>
    <xf numFmtId="174" fontId="68" fillId="17" borderId="17" xfId="1" applyNumberFormat="1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left" vertical="center" wrapText="1" inden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70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168" fontId="19" fillId="0" borderId="1" xfId="2" applyNumberFormat="1" applyFont="1" applyFill="1" applyBorder="1" applyAlignment="1">
      <alignment horizontal="center" vertical="center"/>
    </xf>
    <xf numFmtId="164" fontId="19" fillId="4" borderId="1" xfId="1" applyNumberFormat="1" applyFont="1" applyFill="1" applyBorder="1" applyAlignment="1">
      <alignment horizontal="left" vertical="center"/>
    </xf>
    <xf numFmtId="3" fontId="12" fillId="0" borderId="1" xfId="3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4" fontId="69" fillId="17" borderId="11" xfId="0" applyNumberFormat="1" applyFont="1" applyFill="1" applyBorder="1" applyAlignment="1" applyProtection="1">
      <alignment horizontal="center" vertical="center"/>
    </xf>
    <xf numFmtId="4" fontId="69" fillId="17" borderId="16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top" wrapText="1"/>
    </xf>
    <xf numFmtId="0" fontId="10" fillId="0" borderId="5" xfId="3" applyFont="1" applyFill="1" applyBorder="1" applyAlignment="1">
      <alignment horizontal="center" vertical="top" wrapText="1"/>
    </xf>
    <xf numFmtId="0" fontId="10" fillId="0" borderId="4" xfId="3" applyFont="1" applyFill="1" applyBorder="1" applyAlignment="1">
      <alignment horizontal="center" vertical="top" wrapText="1"/>
    </xf>
    <xf numFmtId="2" fontId="38" fillId="7" borderId="1" xfId="0" applyNumberFormat="1" applyFont="1" applyFill="1" applyBorder="1" applyAlignment="1">
      <alignment horizontal="center" vertical="center"/>
    </xf>
    <xf numFmtId="166" fontId="16" fillId="5" borderId="1" xfId="3" applyNumberFormat="1" applyFont="1" applyFill="1" applyBorder="1" applyAlignment="1">
      <alignment horizontal="left" vertical="center" wrapText="1" indent="1"/>
    </xf>
    <xf numFmtId="166" fontId="38" fillId="7" borderId="1" xfId="0" applyNumberFormat="1" applyFont="1" applyFill="1" applyBorder="1" applyAlignment="1">
      <alignment horizontal="center" vertical="center"/>
    </xf>
    <xf numFmtId="4" fontId="22" fillId="7" borderId="2" xfId="3" applyNumberFormat="1" applyFont="1" applyFill="1" applyBorder="1" applyAlignment="1">
      <alignment horizontal="center" vertical="center"/>
    </xf>
    <xf numFmtId="4" fontId="22" fillId="7" borderId="4" xfId="3" applyNumberFormat="1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left" vertical="center" wrapText="1" indent="1"/>
    </xf>
    <xf numFmtId="3" fontId="22" fillId="7" borderId="2" xfId="3" applyNumberFormat="1" applyFont="1" applyFill="1" applyBorder="1" applyAlignment="1">
      <alignment horizontal="center" vertical="center"/>
    </xf>
    <xf numFmtId="3" fontId="22" fillId="7" borderId="4" xfId="3" applyNumberFormat="1" applyFont="1" applyFill="1" applyBorder="1" applyAlignment="1">
      <alignment horizontal="center" vertical="center"/>
    </xf>
    <xf numFmtId="0" fontId="84" fillId="9" borderId="35" xfId="0" applyFont="1" applyFill="1" applyBorder="1" applyAlignment="1">
      <alignment horizontal="center" vertical="center" wrapText="1"/>
    </xf>
    <xf numFmtId="0" fontId="84" fillId="9" borderId="31" xfId="0" applyFont="1" applyFill="1" applyBorder="1" applyAlignment="1">
      <alignment horizontal="center" vertical="center" wrapText="1"/>
    </xf>
    <xf numFmtId="0" fontId="85" fillId="19" borderId="1" xfId="3" applyFont="1" applyFill="1" applyBorder="1" applyAlignment="1">
      <alignment horizontal="center" vertical="center" wrapText="1"/>
    </xf>
    <xf numFmtId="0" fontId="55" fillId="3" borderId="1" xfId="3" applyFont="1" applyFill="1" applyBorder="1" applyAlignment="1">
      <alignment horizontal="left" vertical="center" wrapText="1"/>
    </xf>
    <xf numFmtId="0" fontId="84" fillId="9" borderId="32" xfId="0" applyFont="1" applyFill="1" applyBorder="1" applyAlignment="1">
      <alignment horizontal="center" vertical="center" wrapText="1"/>
    </xf>
    <xf numFmtId="0" fontId="55" fillId="6" borderId="1" xfId="3" applyFont="1" applyFill="1" applyBorder="1" applyAlignment="1" applyProtection="1">
      <alignment horizontal="left" vertical="center" wrapText="1"/>
      <protection locked="0"/>
    </xf>
    <xf numFmtId="0" fontId="34" fillId="9" borderId="6" xfId="0" applyFont="1" applyFill="1" applyBorder="1" applyAlignment="1">
      <alignment horizontal="left" vertical="center"/>
    </xf>
    <xf numFmtId="0" fontId="34" fillId="9" borderId="0" xfId="0" applyFont="1" applyFill="1" applyAlignment="1">
      <alignment horizontal="left" vertical="center"/>
    </xf>
    <xf numFmtId="0" fontId="34" fillId="9" borderId="48" xfId="0" applyFont="1" applyFill="1" applyBorder="1" applyAlignment="1">
      <alignment horizontal="left" vertical="center"/>
    </xf>
    <xf numFmtId="0" fontId="84" fillId="9" borderId="51" xfId="0" applyFont="1" applyFill="1" applyBorder="1" applyAlignment="1">
      <alignment horizontal="center" vertical="center" wrapText="1"/>
    </xf>
    <xf numFmtId="0" fontId="87" fillId="3" borderId="3" xfId="3" applyFont="1" applyFill="1" applyBorder="1" applyAlignment="1">
      <alignment horizontal="left" vertical="center" wrapText="1"/>
    </xf>
    <xf numFmtId="49" fontId="71" fillId="3" borderId="1" xfId="1" applyNumberFormat="1" applyFont="1" applyFill="1" applyBorder="1" applyAlignment="1">
      <alignment horizontal="left" vertical="center" wrapText="1"/>
    </xf>
    <xf numFmtId="0" fontId="96" fillId="19" borderId="1" xfId="3" applyFont="1" applyFill="1" applyBorder="1" applyAlignment="1">
      <alignment horizontal="center" vertical="center" wrapText="1"/>
    </xf>
    <xf numFmtId="0" fontId="34" fillId="9" borderId="34" xfId="0" applyFont="1" applyFill="1" applyBorder="1" applyAlignment="1">
      <alignment horizontal="center" vertical="center"/>
    </xf>
    <xf numFmtId="0" fontId="34" fillId="9" borderId="35" xfId="0" applyFont="1" applyFill="1" applyBorder="1" applyAlignment="1">
      <alignment horizontal="center" vertical="center"/>
    </xf>
    <xf numFmtId="0" fontId="34" fillId="9" borderId="56" xfId="0" applyFont="1" applyFill="1" applyBorder="1" applyAlignment="1">
      <alignment horizontal="center" vertical="center"/>
    </xf>
    <xf numFmtId="0" fontId="34" fillId="9" borderId="31" xfId="0" applyFont="1" applyFill="1" applyBorder="1" applyAlignment="1">
      <alignment horizontal="center" vertical="center"/>
    </xf>
    <xf numFmtId="166" fontId="36" fillId="11" borderId="2" xfId="3" applyNumberFormat="1" applyFont="1" applyFill="1" applyBorder="1" applyAlignment="1">
      <alignment horizontal="left" vertical="center" wrapText="1"/>
    </xf>
    <xf numFmtId="166" fontId="36" fillId="11" borderId="4" xfId="3" applyNumberFormat="1" applyFont="1" applyFill="1" applyBorder="1" applyAlignment="1">
      <alignment horizontal="left" vertical="center" wrapText="1"/>
    </xf>
    <xf numFmtId="165" fontId="47" fillId="3" borderId="1" xfId="0" applyNumberFormat="1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left" vertical="center" wrapText="1"/>
    </xf>
    <xf numFmtId="0" fontId="48" fillId="12" borderId="4" xfId="0" applyFont="1" applyFill="1" applyBorder="1" applyAlignment="1">
      <alignment horizontal="left" vertical="center" wrapText="1"/>
    </xf>
    <xf numFmtId="169" fontId="42" fillId="3" borderId="26" xfId="1" applyNumberFormat="1" applyFont="1" applyFill="1" applyBorder="1" applyAlignment="1">
      <alignment horizontal="center" vertical="center"/>
    </xf>
    <xf numFmtId="169" fontId="42" fillId="3" borderId="27" xfId="1" applyNumberFormat="1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left" vertical="center" wrapText="1"/>
    </xf>
    <xf numFmtId="49" fontId="89" fillId="3" borderId="1" xfId="1" applyNumberFormat="1" applyFont="1" applyFill="1" applyBorder="1" applyAlignment="1">
      <alignment horizontal="left" vertical="center" wrapText="1"/>
    </xf>
    <xf numFmtId="166" fontId="84" fillId="9" borderId="26" xfId="3" applyNumberFormat="1" applyFont="1" applyFill="1" applyBorder="1" applyAlignment="1">
      <alignment horizontal="center" vertical="center" wrapText="1"/>
    </xf>
    <xf numFmtId="166" fontId="84" fillId="9" borderId="25" xfId="3" applyNumberFormat="1" applyFont="1" applyFill="1" applyBorder="1" applyAlignment="1">
      <alignment horizontal="center" vertical="center" wrapText="1"/>
    </xf>
    <xf numFmtId="166" fontId="84" fillId="9" borderId="53" xfId="3" applyNumberFormat="1" applyFont="1" applyFill="1" applyBorder="1" applyAlignment="1">
      <alignment horizontal="center" vertical="center" wrapText="1"/>
    </xf>
    <xf numFmtId="166" fontId="84" fillId="9" borderId="23" xfId="3" applyNumberFormat="1" applyFont="1" applyFill="1" applyBorder="1" applyAlignment="1">
      <alignment horizontal="center" vertical="center" wrapText="1"/>
    </xf>
    <xf numFmtId="166" fontId="84" fillId="9" borderId="28" xfId="3" applyNumberFormat="1" applyFont="1" applyFill="1" applyBorder="1" applyAlignment="1">
      <alignment horizontal="center" vertical="center" wrapText="1"/>
    </xf>
    <xf numFmtId="166" fontId="84" fillId="9" borderId="54" xfId="3" applyNumberFormat="1" applyFont="1" applyFill="1" applyBorder="1" applyAlignment="1">
      <alignment horizontal="center" vertical="center" wrapText="1"/>
    </xf>
    <xf numFmtId="166" fontId="84" fillId="9" borderId="36" xfId="3" applyNumberFormat="1" applyFont="1" applyFill="1" applyBorder="1" applyAlignment="1">
      <alignment horizontal="center" vertical="center" wrapText="1"/>
    </xf>
    <xf numFmtId="166" fontId="84" fillId="9" borderId="38" xfId="3" applyNumberFormat="1" applyFont="1" applyFill="1" applyBorder="1" applyAlignment="1">
      <alignment horizontal="center" vertical="center" wrapText="1"/>
    </xf>
    <xf numFmtId="166" fontId="43" fillId="3" borderId="2" xfId="3" applyNumberFormat="1" applyFont="1" applyFill="1" applyBorder="1" applyAlignment="1">
      <alignment horizontal="center" vertical="center" wrapText="1"/>
    </xf>
    <xf numFmtId="166" fontId="43" fillId="3" borderId="5" xfId="3" applyNumberFormat="1" applyFont="1" applyFill="1" applyBorder="1" applyAlignment="1">
      <alignment horizontal="center" vertical="center" wrapText="1"/>
    </xf>
    <xf numFmtId="166" fontId="43" fillId="3" borderId="4" xfId="3" applyNumberFormat="1" applyFont="1" applyFill="1" applyBorder="1" applyAlignment="1">
      <alignment horizontal="center" vertical="center" wrapText="1"/>
    </xf>
    <xf numFmtId="165" fontId="47" fillId="11" borderId="1" xfId="0" applyNumberFormat="1" applyFont="1" applyFill="1" applyBorder="1" applyAlignment="1">
      <alignment vertical="center"/>
    </xf>
    <xf numFmtId="165" fontId="47" fillId="11" borderId="2" xfId="0" applyNumberFormat="1" applyFont="1" applyFill="1" applyBorder="1" applyAlignment="1">
      <alignment horizontal="center" vertical="center"/>
    </xf>
    <xf numFmtId="165" fontId="47" fillId="11" borderId="5" xfId="0" applyNumberFormat="1" applyFont="1" applyFill="1" applyBorder="1" applyAlignment="1">
      <alignment horizontal="center" vertical="center"/>
    </xf>
    <xf numFmtId="165" fontId="47" fillId="11" borderId="4" xfId="0" applyNumberFormat="1" applyFont="1" applyFill="1" applyBorder="1" applyAlignment="1">
      <alignment horizontal="center" vertical="center"/>
    </xf>
    <xf numFmtId="166" fontId="36" fillId="12" borderId="2" xfId="3" applyNumberFormat="1" applyFont="1" applyFill="1" applyBorder="1" applyAlignment="1">
      <alignment horizontal="left" vertical="center" wrapText="1"/>
    </xf>
    <xf numFmtId="166" fontId="36" fillId="12" borderId="4" xfId="3" applyNumberFormat="1" applyFont="1" applyFill="1" applyBorder="1" applyAlignment="1">
      <alignment horizontal="left" vertical="center" wrapText="1"/>
    </xf>
    <xf numFmtId="171" fontId="47" fillId="3" borderId="1" xfId="0" applyNumberFormat="1" applyFont="1" applyFill="1" applyBorder="1" applyAlignment="1">
      <alignment horizontal="center" vertical="center"/>
    </xf>
    <xf numFmtId="0" fontId="48" fillId="12" borderId="1" xfId="0" applyFont="1" applyFill="1" applyBorder="1" applyAlignment="1">
      <alignment horizontal="left" vertical="center" wrapText="1"/>
    </xf>
    <xf numFmtId="166" fontId="73" fillId="11" borderId="2" xfId="3" applyNumberFormat="1" applyFont="1" applyFill="1" applyBorder="1" applyAlignment="1">
      <alignment horizontal="left" vertical="center" wrapText="1"/>
    </xf>
    <xf numFmtId="49" fontId="91" fillId="12" borderId="2" xfId="0" applyNumberFormat="1" applyFont="1" applyFill="1" applyBorder="1" applyAlignment="1">
      <alignment horizontal="left" vertical="center" wrapText="1"/>
    </xf>
    <xf numFmtId="49" fontId="48" fillId="12" borderId="5" xfId="0" applyNumberFormat="1" applyFont="1" applyFill="1" applyBorder="1" applyAlignment="1">
      <alignment horizontal="left" vertical="center" wrapText="1"/>
    </xf>
    <xf numFmtId="49" fontId="48" fillId="12" borderId="4" xfId="0" applyNumberFormat="1" applyFont="1" applyFill="1" applyBorder="1" applyAlignment="1">
      <alignment horizontal="left" vertical="center" wrapText="1"/>
    </xf>
    <xf numFmtId="166" fontId="49" fillId="11" borderId="1" xfId="3" applyNumberFormat="1" applyFont="1" applyFill="1" applyBorder="1" applyAlignment="1">
      <alignment horizontal="right" vertical="center" wrapText="1"/>
    </xf>
    <xf numFmtId="49" fontId="91" fillId="18" borderId="2" xfId="0" applyNumberFormat="1" applyFont="1" applyFill="1" applyBorder="1" applyAlignment="1">
      <alignment horizontal="left" vertical="center" wrapText="1"/>
    </xf>
    <xf numFmtId="49" fontId="91" fillId="18" borderId="5" xfId="0" applyNumberFormat="1" applyFont="1" applyFill="1" applyBorder="1" applyAlignment="1">
      <alignment horizontal="left" vertical="center" wrapText="1"/>
    </xf>
    <xf numFmtId="49" fontId="91" fillId="18" borderId="4" xfId="0" applyNumberFormat="1" applyFont="1" applyFill="1" applyBorder="1" applyAlignment="1">
      <alignment horizontal="left" vertical="center" wrapText="1"/>
    </xf>
    <xf numFmtId="166" fontId="36" fillId="12" borderId="1" xfId="3" applyNumberFormat="1" applyFont="1" applyFill="1" applyBorder="1" applyAlignment="1">
      <alignment horizontal="left" vertical="center" wrapText="1"/>
    </xf>
    <xf numFmtId="166" fontId="93" fillId="12" borderId="2" xfId="3" applyNumberFormat="1" applyFont="1" applyFill="1" applyBorder="1" applyAlignment="1">
      <alignment horizontal="right" vertical="center" wrapText="1"/>
    </xf>
    <xf numFmtId="166" fontId="93" fillId="12" borderId="4" xfId="3" applyNumberFormat="1" applyFont="1" applyFill="1" applyBorder="1" applyAlignment="1">
      <alignment horizontal="right" vertical="center" wrapText="1"/>
    </xf>
    <xf numFmtId="171" fontId="47" fillId="12" borderId="1" xfId="0" applyNumberFormat="1" applyFont="1" applyFill="1" applyBorder="1" applyAlignment="1">
      <alignment horizontal="center" vertical="center"/>
    </xf>
    <xf numFmtId="0" fontId="34" fillId="9" borderId="42" xfId="0" applyFont="1" applyFill="1" applyBorder="1" applyAlignment="1">
      <alignment horizontal="center" vertical="center" textRotation="90"/>
    </xf>
    <xf numFmtId="166" fontId="36" fillId="11" borderId="1" xfId="3" applyNumberFormat="1" applyFont="1" applyFill="1" applyBorder="1" applyAlignment="1">
      <alignment horizontal="left" vertical="center" wrapText="1"/>
    </xf>
    <xf numFmtId="0" fontId="48" fillId="11" borderId="26" xfId="0" applyFont="1" applyFill="1" applyBorder="1" applyAlignment="1">
      <alignment horizontal="left" vertical="center" wrapText="1"/>
    </xf>
    <xf numFmtId="0" fontId="48" fillId="11" borderId="25" xfId="0" applyFont="1" applyFill="1" applyBorder="1" applyAlignment="1">
      <alignment horizontal="left" vertical="center" wrapText="1"/>
    </xf>
    <xf numFmtId="0" fontId="48" fillId="11" borderId="27" xfId="0" applyFont="1" applyFill="1" applyBorder="1" applyAlignment="1">
      <alignment horizontal="left" vertical="center" wrapText="1"/>
    </xf>
    <xf numFmtId="0" fontId="48" fillId="11" borderId="6" xfId="0" applyFont="1" applyFill="1" applyBorder="1" applyAlignment="1">
      <alignment horizontal="left" vertical="center" wrapText="1"/>
    </xf>
    <xf numFmtId="0" fontId="48" fillId="11" borderId="0" xfId="0" applyFont="1" applyFill="1" applyAlignment="1">
      <alignment horizontal="left" vertical="center" wrapText="1"/>
    </xf>
    <xf numFmtId="0" fontId="48" fillId="11" borderId="7" xfId="0" applyFont="1" applyFill="1" applyBorder="1" applyAlignment="1">
      <alignment horizontal="left" vertical="center" wrapText="1"/>
    </xf>
    <xf numFmtId="0" fontId="48" fillId="11" borderId="23" xfId="0" applyFont="1" applyFill="1" applyBorder="1" applyAlignment="1">
      <alignment horizontal="left" vertical="center" wrapText="1"/>
    </xf>
    <xf numFmtId="0" fontId="48" fillId="11" borderId="28" xfId="0" applyFont="1" applyFill="1" applyBorder="1" applyAlignment="1">
      <alignment horizontal="left" vertical="center" wrapText="1"/>
    </xf>
    <xf numFmtId="0" fontId="48" fillId="11" borderId="24" xfId="0" applyFont="1" applyFill="1" applyBorder="1" applyAlignment="1">
      <alignment horizontal="left" vertical="center" wrapText="1"/>
    </xf>
    <xf numFmtId="166" fontId="51" fillId="11" borderId="1" xfId="3" applyNumberFormat="1" applyFont="1" applyFill="1" applyBorder="1" applyAlignment="1">
      <alignment horizontal="right" vertical="center" wrapText="1"/>
    </xf>
    <xf numFmtId="0" fontId="48" fillId="12" borderId="2" xfId="0" applyFont="1" applyFill="1" applyBorder="1" applyAlignment="1">
      <alignment horizontal="left" wrapText="1"/>
    </xf>
    <xf numFmtId="0" fontId="48" fillId="12" borderId="5" xfId="0" applyFont="1" applyFill="1" applyBorder="1" applyAlignment="1">
      <alignment horizontal="left" wrapText="1"/>
    </xf>
    <xf numFmtId="0" fontId="48" fillId="12" borderId="4" xfId="0" applyFont="1" applyFill="1" applyBorder="1" applyAlignment="1">
      <alignment horizontal="left" wrapText="1"/>
    </xf>
    <xf numFmtId="171" fontId="47" fillId="3" borderId="2" xfId="0" applyNumberFormat="1" applyFont="1" applyFill="1" applyBorder="1" applyAlignment="1">
      <alignment horizontal="center" vertical="center"/>
    </xf>
    <xf numFmtId="171" fontId="47" fillId="3" borderId="4" xfId="0" applyNumberFormat="1" applyFont="1" applyFill="1" applyBorder="1" applyAlignment="1">
      <alignment horizontal="center" vertical="center"/>
    </xf>
    <xf numFmtId="166" fontId="93" fillId="12" borderId="1" xfId="3" applyNumberFormat="1" applyFont="1" applyFill="1" applyBorder="1" applyAlignment="1">
      <alignment horizontal="right" vertical="center" wrapText="1"/>
    </xf>
    <xf numFmtId="171" fontId="95" fillId="12" borderId="1" xfId="0" applyNumberFormat="1" applyFont="1" applyFill="1" applyBorder="1" applyAlignment="1">
      <alignment horizontal="left" vertical="center"/>
    </xf>
    <xf numFmtId="166" fontId="36" fillId="11" borderId="1" xfId="3" applyNumberFormat="1" applyFont="1" applyFill="1" applyBorder="1" applyAlignment="1">
      <alignment horizontal="right" vertical="center" wrapText="1"/>
    </xf>
    <xf numFmtId="171" fontId="95" fillId="12" borderId="26" xfId="0" applyNumberFormat="1" applyFont="1" applyFill="1" applyBorder="1" applyAlignment="1">
      <alignment horizontal="left" vertical="center"/>
    </xf>
    <xf numFmtId="171" fontId="95" fillId="12" borderId="25" xfId="0" applyNumberFormat="1" applyFont="1" applyFill="1" applyBorder="1" applyAlignment="1">
      <alignment horizontal="left" vertical="center"/>
    </xf>
    <xf numFmtId="171" fontId="95" fillId="12" borderId="27" xfId="0" applyNumberFormat="1" applyFont="1" applyFill="1" applyBorder="1" applyAlignment="1">
      <alignment horizontal="left" vertical="center"/>
    </xf>
    <xf numFmtId="171" fontId="95" fillId="12" borderId="23" xfId="0" applyNumberFormat="1" applyFont="1" applyFill="1" applyBorder="1" applyAlignment="1">
      <alignment horizontal="left" vertical="center"/>
    </xf>
    <xf numFmtId="171" fontId="95" fillId="12" borderId="28" xfId="0" applyNumberFormat="1" applyFont="1" applyFill="1" applyBorder="1" applyAlignment="1">
      <alignment horizontal="left" vertical="center"/>
    </xf>
    <xf numFmtId="171" fontId="95" fillId="12" borderId="24" xfId="0" applyNumberFormat="1" applyFont="1" applyFill="1" applyBorder="1" applyAlignment="1">
      <alignment horizontal="left" vertical="center"/>
    </xf>
    <xf numFmtId="166" fontId="51" fillId="12" borderId="1" xfId="3" applyNumberFormat="1" applyFont="1" applyFill="1" applyBorder="1" applyAlignment="1">
      <alignment horizontal="right" vertical="center" wrapText="1"/>
    </xf>
    <xf numFmtId="49" fontId="60" fillId="12" borderId="1" xfId="0" applyNumberFormat="1" applyFont="1" applyFill="1" applyBorder="1" applyAlignment="1">
      <alignment horizontal="left" vertical="center" wrapText="1"/>
    </xf>
  </cellXfs>
  <cellStyles count="5">
    <cellStyle name="Comma" xfId="1" builtinId="3"/>
    <cellStyle name="Hyperlink" xfId="4" builtinId="8"/>
    <cellStyle name="Normal" xfId="0" builtinId="0"/>
    <cellStyle name="Normal 2" xfId="3" xr:uid="{C75580FA-40AE-4BA1-99DF-DD8AAA417A58}"/>
    <cellStyle name="Percent" xfId="2" builtinId="5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37724</xdr:colOff>
      <xdr:row>0</xdr:row>
      <xdr:rowOff>80601</xdr:rowOff>
    </xdr:from>
    <xdr:to>
      <xdr:col>9</xdr:col>
      <xdr:colOff>1270385</xdr:colOff>
      <xdr:row>4</xdr:row>
      <xdr:rowOff>17870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0595" y="80601"/>
          <a:ext cx="1232661" cy="8048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114300</xdr:rowOff>
        </xdr:from>
        <xdr:to>
          <xdr:col>2</xdr:col>
          <xdr:colOff>1362075</xdr:colOff>
          <xdr:row>7</xdr:row>
          <xdr:rowOff>190500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</xdr:row>
          <xdr:rowOff>104775</xdr:rowOff>
        </xdr:from>
        <xdr:to>
          <xdr:col>4</xdr:col>
          <xdr:colOff>838200</xdr:colOff>
          <xdr:row>7</xdr:row>
          <xdr:rowOff>190500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Click to Access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Guidance Document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37724</xdr:colOff>
      <xdr:row>0</xdr:row>
      <xdr:rowOff>80601</xdr:rowOff>
    </xdr:from>
    <xdr:to>
      <xdr:col>9</xdr:col>
      <xdr:colOff>1270385</xdr:colOff>
      <xdr:row>4</xdr:row>
      <xdr:rowOff>17870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7099" y="80601"/>
          <a:ext cx="1232661" cy="8135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114300</xdr:rowOff>
        </xdr:from>
        <xdr:to>
          <xdr:col>2</xdr:col>
          <xdr:colOff>1362075</xdr:colOff>
          <xdr:row>7</xdr:row>
          <xdr:rowOff>190500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337694</xdr:colOff>
      <xdr:row>1</xdr:row>
      <xdr:rowOff>579783</xdr:rowOff>
    </xdr:from>
    <xdr:to>
      <xdr:col>16</xdr:col>
      <xdr:colOff>1987826</xdr:colOff>
      <xdr:row>4</xdr:row>
      <xdr:rowOff>51377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67259" y="778566"/>
          <a:ext cx="2826263" cy="19194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1</xdr:row>
          <xdr:rowOff>19050</xdr:rowOff>
        </xdr:from>
        <xdr:to>
          <xdr:col>14</xdr:col>
          <xdr:colOff>66675</xdr:colOff>
          <xdr:row>2</xdr:row>
          <xdr:rowOff>266700</xdr:rowOff>
        </xdr:to>
        <xdr:sp macro="" textlink="">
          <xdr:nvSpPr>
            <xdr:cNvPr id="3073" name="Button 1" descr="Resize to Fit Screen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50292" rIns="73152" bIns="50292" anchor="ctr" upright="1"/>
            <a:lstStyle/>
            <a:p>
              <a:pPr algn="ctr" rtl="0">
                <a:defRPr sz="1000"/>
              </a:pPr>
              <a:r>
                <a:rPr lang="en-US" sz="3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3600" b="1" i="0" u="none" strike="noStrike" baseline="0">
                  <a:solidFill>
                    <a:srgbClr val="FF0000"/>
                  </a:solidFill>
                  <a:latin typeface="Century Gothic"/>
                </a:rPr>
                <a:t>(</a:t>
              </a:r>
              <a:r>
                <a:rPr lang="en-US" sz="2800" b="1" i="0" u="none" strike="noStrike" baseline="0">
                  <a:solidFill>
                    <a:srgbClr val="FF0000"/>
                  </a:solidFill>
                  <a:latin typeface="Century Gothic"/>
                </a:rPr>
                <a:t>enable macro's if needed</a:t>
              </a:r>
              <a:r>
                <a:rPr lang="en-US" sz="3600" b="1" i="0" u="none" strike="noStrike" baseline="0">
                  <a:solidFill>
                    <a:srgbClr val="FF0000"/>
                  </a:solidFill>
                  <a:latin typeface="Century Gothic"/>
                </a:rPr>
                <a:t>)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229896</xdr:colOff>
      <xdr:row>0</xdr:row>
      <xdr:rowOff>60649</xdr:rowOff>
    </xdr:from>
    <xdr:ext cx="1140051" cy="7742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2646" y="60649"/>
          <a:ext cx="1140051" cy="77425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409575</xdr:rowOff>
        </xdr:from>
        <xdr:to>
          <xdr:col>2</xdr:col>
          <xdr:colOff>1200150</xdr:colOff>
          <xdr:row>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1231123</xdr:colOff>
      <xdr:row>18</xdr:row>
      <xdr:rowOff>149032</xdr:rowOff>
    </xdr:from>
    <xdr:to>
      <xdr:col>7</xdr:col>
      <xdr:colOff>1250562</xdr:colOff>
      <xdr:row>23</xdr:row>
      <xdr:rowOff>356378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9079723" y="5178232"/>
          <a:ext cx="19439" cy="1817071"/>
        </a:xfrm>
        <a:prstGeom prst="straightConnector1">
          <a:avLst/>
        </a:prstGeom>
        <a:ln w="3810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sterom.HQ/Documents/Labour%20Minute%20Costing/Final%20Tools/TURKEY%20FWF%20Labour%20Minute%20Value%20and%20Product%20calculator%20incl.%20Impact%20Cov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ields"/>
      <sheetName val="Labour Minute Value Turkey"/>
      <sheetName val="COVID"/>
      <sheetName val="TURKEY FWF Labour Minute Value "/>
    </sheetNames>
    <definedNames>
      <definedName name="Macro9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F6757-6326-4FBD-8A26-B49E9FF61029}">
  <sheetPr codeName="Sheet1">
    <pageSetUpPr fitToPage="1"/>
  </sheetPr>
  <dimension ref="A1:Q61"/>
  <sheetViews>
    <sheetView showGridLines="0" tabSelected="1" zoomScale="152" zoomScaleNormal="152" workbookViewId="0">
      <selection activeCell="D10" sqref="D10:J10"/>
    </sheetView>
  </sheetViews>
  <sheetFormatPr defaultColWidth="11.5546875" defaultRowHeight="17.25" x14ac:dyDescent="0.3"/>
  <cols>
    <col min="1" max="1" width="1.88671875" style="19" customWidth="1"/>
    <col min="2" max="2" width="7.88671875" style="21" customWidth="1"/>
    <col min="3" max="3" width="16.21875" style="21" customWidth="1"/>
    <col min="4" max="4" width="16.77734375" style="21" customWidth="1"/>
    <col min="5" max="10" width="15.33203125" style="19" customWidth="1"/>
    <col min="11" max="19" width="14.21875" style="19" customWidth="1"/>
    <col min="20" max="224" width="11.5546875" style="19"/>
    <col min="225" max="225" width="5.44140625" style="19" bestFit="1" customWidth="1"/>
    <col min="226" max="226" width="33" style="19" bestFit="1" customWidth="1"/>
    <col min="227" max="227" width="33" style="19" customWidth="1"/>
    <col min="228" max="228" width="19.21875" style="19" customWidth="1"/>
    <col min="229" max="255" width="13.77734375" style="19" customWidth="1"/>
    <col min="256" max="256" width="70.5546875" style="19" customWidth="1"/>
    <col min="257" max="480" width="11.5546875" style="19"/>
    <col min="481" max="481" width="5.44140625" style="19" bestFit="1" customWidth="1"/>
    <col min="482" max="482" width="33" style="19" bestFit="1" customWidth="1"/>
    <col min="483" max="483" width="33" style="19" customWidth="1"/>
    <col min="484" max="484" width="19.21875" style="19" customWidth="1"/>
    <col min="485" max="511" width="13.77734375" style="19" customWidth="1"/>
    <col min="512" max="512" width="70.5546875" style="19" customWidth="1"/>
    <col min="513" max="736" width="11.5546875" style="19"/>
    <col min="737" max="737" width="5.44140625" style="19" bestFit="1" customWidth="1"/>
    <col min="738" max="738" width="33" style="19" bestFit="1" customWidth="1"/>
    <col min="739" max="739" width="33" style="19" customWidth="1"/>
    <col min="740" max="740" width="19.21875" style="19" customWidth="1"/>
    <col min="741" max="767" width="13.77734375" style="19" customWidth="1"/>
    <col min="768" max="768" width="70.5546875" style="19" customWidth="1"/>
    <col min="769" max="992" width="11.5546875" style="19"/>
    <col min="993" max="993" width="5.44140625" style="19" bestFit="1" customWidth="1"/>
    <col min="994" max="994" width="33" style="19" bestFit="1" customWidth="1"/>
    <col min="995" max="995" width="33" style="19" customWidth="1"/>
    <col min="996" max="996" width="19.21875" style="19" customWidth="1"/>
    <col min="997" max="1023" width="13.77734375" style="19" customWidth="1"/>
    <col min="1024" max="1024" width="70.5546875" style="19" customWidth="1"/>
    <col min="1025" max="1248" width="11.5546875" style="19"/>
    <col min="1249" max="1249" width="5.44140625" style="19" bestFit="1" customWidth="1"/>
    <col min="1250" max="1250" width="33" style="19" bestFit="1" customWidth="1"/>
    <col min="1251" max="1251" width="33" style="19" customWidth="1"/>
    <col min="1252" max="1252" width="19.21875" style="19" customWidth="1"/>
    <col min="1253" max="1279" width="13.77734375" style="19" customWidth="1"/>
    <col min="1280" max="1280" width="70.5546875" style="19" customWidth="1"/>
    <col min="1281" max="1504" width="11.5546875" style="19"/>
    <col min="1505" max="1505" width="5.44140625" style="19" bestFit="1" customWidth="1"/>
    <col min="1506" max="1506" width="33" style="19" bestFit="1" customWidth="1"/>
    <col min="1507" max="1507" width="33" style="19" customWidth="1"/>
    <col min="1508" max="1508" width="19.21875" style="19" customWidth="1"/>
    <col min="1509" max="1535" width="13.77734375" style="19" customWidth="1"/>
    <col min="1536" max="1536" width="70.5546875" style="19" customWidth="1"/>
    <col min="1537" max="1760" width="11.5546875" style="19"/>
    <col min="1761" max="1761" width="5.44140625" style="19" bestFit="1" customWidth="1"/>
    <col min="1762" max="1762" width="33" style="19" bestFit="1" customWidth="1"/>
    <col min="1763" max="1763" width="33" style="19" customWidth="1"/>
    <col min="1764" max="1764" width="19.21875" style="19" customWidth="1"/>
    <col min="1765" max="1791" width="13.77734375" style="19" customWidth="1"/>
    <col min="1792" max="1792" width="70.5546875" style="19" customWidth="1"/>
    <col min="1793" max="2016" width="11.5546875" style="19"/>
    <col min="2017" max="2017" width="5.44140625" style="19" bestFit="1" customWidth="1"/>
    <col min="2018" max="2018" width="33" style="19" bestFit="1" customWidth="1"/>
    <col min="2019" max="2019" width="33" style="19" customWidth="1"/>
    <col min="2020" max="2020" width="19.21875" style="19" customWidth="1"/>
    <col min="2021" max="2047" width="13.77734375" style="19" customWidth="1"/>
    <col min="2048" max="2048" width="70.5546875" style="19" customWidth="1"/>
    <col min="2049" max="2272" width="11.5546875" style="19"/>
    <col min="2273" max="2273" width="5.44140625" style="19" bestFit="1" customWidth="1"/>
    <col min="2274" max="2274" width="33" style="19" bestFit="1" customWidth="1"/>
    <col min="2275" max="2275" width="33" style="19" customWidth="1"/>
    <col min="2276" max="2276" width="19.21875" style="19" customWidth="1"/>
    <col min="2277" max="2303" width="13.77734375" style="19" customWidth="1"/>
    <col min="2304" max="2304" width="70.5546875" style="19" customWidth="1"/>
    <col min="2305" max="2528" width="11.5546875" style="19"/>
    <col min="2529" max="2529" width="5.44140625" style="19" bestFit="1" customWidth="1"/>
    <col min="2530" max="2530" width="33" style="19" bestFit="1" customWidth="1"/>
    <col min="2531" max="2531" width="33" style="19" customWidth="1"/>
    <col min="2532" max="2532" width="19.21875" style="19" customWidth="1"/>
    <col min="2533" max="2559" width="13.77734375" style="19" customWidth="1"/>
    <col min="2560" max="2560" width="70.5546875" style="19" customWidth="1"/>
    <col min="2561" max="2784" width="11.5546875" style="19"/>
    <col min="2785" max="2785" width="5.44140625" style="19" bestFit="1" customWidth="1"/>
    <col min="2786" max="2786" width="33" style="19" bestFit="1" customWidth="1"/>
    <col min="2787" max="2787" width="33" style="19" customWidth="1"/>
    <col min="2788" max="2788" width="19.21875" style="19" customWidth="1"/>
    <col min="2789" max="2815" width="13.77734375" style="19" customWidth="1"/>
    <col min="2816" max="2816" width="70.5546875" style="19" customWidth="1"/>
    <col min="2817" max="3040" width="11.5546875" style="19"/>
    <col min="3041" max="3041" width="5.44140625" style="19" bestFit="1" customWidth="1"/>
    <col min="3042" max="3042" width="33" style="19" bestFit="1" customWidth="1"/>
    <col min="3043" max="3043" width="33" style="19" customWidth="1"/>
    <col min="3044" max="3044" width="19.21875" style="19" customWidth="1"/>
    <col min="3045" max="3071" width="13.77734375" style="19" customWidth="1"/>
    <col min="3072" max="3072" width="70.5546875" style="19" customWidth="1"/>
    <col min="3073" max="3296" width="11.5546875" style="19"/>
    <col min="3297" max="3297" width="5.44140625" style="19" bestFit="1" customWidth="1"/>
    <col min="3298" max="3298" width="33" style="19" bestFit="1" customWidth="1"/>
    <col min="3299" max="3299" width="33" style="19" customWidth="1"/>
    <col min="3300" max="3300" width="19.21875" style="19" customWidth="1"/>
    <col min="3301" max="3327" width="13.77734375" style="19" customWidth="1"/>
    <col min="3328" max="3328" width="70.5546875" style="19" customWidth="1"/>
    <col min="3329" max="3552" width="11.5546875" style="19"/>
    <col min="3553" max="3553" width="5.44140625" style="19" bestFit="1" customWidth="1"/>
    <col min="3554" max="3554" width="33" style="19" bestFit="1" customWidth="1"/>
    <col min="3555" max="3555" width="33" style="19" customWidth="1"/>
    <col min="3556" max="3556" width="19.21875" style="19" customWidth="1"/>
    <col min="3557" max="3583" width="13.77734375" style="19" customWidth="1"/>
    <col min="3584" max="3584" width="70.5546875" style="19" customWidth="1"/>
    <col min="3585" max="3808" width="11.5546875" style="19"/>
    <col min="3809" max="3809" width="5.44140625" style="19" bestFit="1" customWidth="1"/>
    <col min="3810" max="3810" width="33" style="19" bestFit="1" customWidth="1"/>
    <col min="3811" max="3811" width="33" style="19" customWidth="1"/>
    <col min="3812" max="3812" width="19.21875" style="19" customWidth="1"/>
    <col min="3813" max="3839" width="13.77734375" style="19" customWidth="1"/>
    <col min="3840" max="3840" width="70.5546875" style="19" customWidth="1"/>
    <col min="3841" max="4064" width="11.5546875" style="19"/>
    <col min="4065" max="4065" width="5.44140625" style="19" bestFit="1" customWidth="1"/>
    <col min="4066" max="4066" width="33" style="19" bestFit="1" customWidth="1"/>
    <col min="4067" max="4067" width="33" style="19" customWidth="1"/>
    <col min="4068" max="4068" width="19.21875" style="19" customWidth="1"/>
    <col min="4069" max="4095" width="13.77734375" style="19" customWidth="1"/>
    <col min="4096" max="4096" width="70.5546875" style="19" customWidth="1"/>
    <col min="4097" max="4320" width="11.5546875" style="19"/>
    <col min="4321" max="4321" width="5.44140625" style="19" bestFit="1" customWidth="1"/>
    <col min="4322" max="4322" width="33" style="19" bestFit="1" customWidth="1"/>
    <col min="4323" max="4323" width="33" style="19" customWidth="1"/>
    <col min="4324" max="4324" width="19.21875" style="19" customWidth="1"/>
    <col min="4325" max="4351" width="13.77734375" style="19" customWidth="1"/>
    <col min="4352" max="4352" width="70.5546875" style="19" customWidth="1"/>
    <col min="4353" max="4576" width="11.5546875" style="19"/>
    <col min="4577" max="4577" width="5.44140625" style="19" bestFit="1" customWidth="1"/>
    <col min="4578" max="4578" width="33" style="19" bestFit="1" customWidth="1"/>
    <col min="4579" max="4579" width="33" style="19" customWidth="1"/>
    <col min="4580" max="4580" width="19.21875" style="19" customWidth="1"/>
    <col min="4581" max="4607" width="13.77734375" style="19" customWidth="1"/>
    <col min="4608" max="4608" width="70.5546875" style="19" customWidth="1"/>
    <col min="4609" max="4832" width="11.5546875" style="19"/>
    <col min="4833" max="4833" width="5.44140625" style="19" bestFit="1" customWidth="1"/>
    <col min="4834" max="4834" width="33" style="19" bestFit="1" customWidth="1"/>
    <col min="4835" max="4835" width="33" style="19" customWidth="1"/>
    <col min="4836" max="4836" width="19.21875" style="19" customWidth="1"/>
    <col min="4837" max="4863" width="13.77734375" style="19" customWidth="1"/>
    <col min="4864" max="4864" width="70.5546875" style="19" customWidth="1"/>
    <col min="4865" max="5088" width="11.5546875" style="19"/>
    <col min="5089" max="5089" width="5.44140625" style="19" bestFit="1" customWidth="1"/>
    <col min="5090" max="5090" width="33" style="19" bestFit="1" customWidth="1"/>
    <col min="5091" max="5091" width="33" style="19" customWidth="1"/>
    <col min="5092" max="5092" width="19.21875" style="19" customWidth="1"/>
    <col min="5093" max="5119" width="13.77734375" style="19" customWidth="1"/>
    <col min="5120" max="5120" width="70.5546875" style="19" customWidth="1"/>
    <col min="5121" max="5344" width="11.5546875" style="19"/>
    <col min="5345" max="5345" width="5.44140625" style="19" bestFit="1" customWidth="1"/>
    <col min="5346" max="5346" width="33" style="19" bestFit="1" customWidth="1"/>
    <col min="5347" max="5347" width="33" style="19" customWidth="1"/>
    <col min="5348" max="5348" width="19.21875" style="19" customWidth="1"/>
    <col min="5349" max="5375" width="13.77734375" style="19" customWidth="1"/>
    <col min="5376" max="5376" width="70.5546875" style="19" customWidth="1"/>
    <col min="5377" max="5600" width="11.5546875" style="19"/>
    <col min="5601" max="5601" width="5.44140625" style="19" bestFit="1" customWidth="1"/>
    <col min="5602" max="5602" width="33" style="19" bestFit="1" customWidth="1"/>
    <col min="5603" max="5603" width="33" style="19" customWidth="1"/>
    <col min="5604" max="5604" width="19.21875" style="19" customWidth="1"/>
    <col min="5605" max="5631" width="13.77734375" style="19" customWidth="1"/>
    <col min="5632" max="5632" width="70.5546875" style="19" customWidth="1"/>
    <col min="5633" max="5856" width="11.5546875" style="19"/>
    <col min="5857" max="5857" width="5.44140625" style="19" bestFit="1" customWidth="1"/>
    <col min="5858" max="5858" width="33" style="19" bestFit="1" customWidth="1"/>
    <col min="5859" max="5859" width="33" style="19" customWidth="1"/>
    <col min="5860" max="5860" width="19.21875" style="19" customWidth="1"/>
    <col min="5861" max="5887" width="13.77734375" style="19" customWidth="1"/>
    <col min="5888" max="5888" width="70.5546875" style="19" customWidth="1"/>
    <col min="5889" max="6112" width="11.5546875" style="19"/>
    <col min="6113" max="6113" width="5.44140625" style="19" bestFit="1" customWidth="1"/>
    <col min="6114" max="6114" width="33" style="19" bestFit="1" customWidth="1"/>
    <col min="6115" max="6115" width="33" style="19" customWidth="1"/>
    <col min="6116" max="6116" width="19.21875" style="19" customWidth="1"/>
    <col min="6117" max="6143" width="13.77734375" style="19" customWidth="1"/>
    <col min="6144" max="6144" width="70.5546875" style="19" customWidth="1"/>
    <col min="6145" max="6368" width="11.5546875" style="19"/>
    <col min="6369" max="6369" width="5.44140625" style="19" bestFit="1" customWidth="1"/>
    <col min="6370" max="6370" width="33" style="19" bestFit="1" customWidth="1"/>
    <col min="6371" max="6371" width="33" style="19" customWidth="1"/>
    <col min="6372" max="6372" width="19.21875" style="19" customWidth="1"/>
    <col min="6373" max="6399" width="13.77734375" style="19" customWidth="1"/>
    <col min="6400" max="6400" width="70.5546875" style="19" customWidth="1"/>
    <col min="6401" max="6624" width="11.5546875" style="19"/>
    <col min="6625" max="6625" width="5.44140625" style="19" bestFit="1" customWidth="1"/>
    <col min="6626" max="6626" width="33" style="19" bestFit="1" customWidth="1"/>
    <col min="6627" max="6627" width="33" style="19" customWidth="1"/>
    <col min="6628" max="6628" width="19.21875" style="19" customWidth="1"/>
    <col min="6629" max="6655" width="13.77734375" style="19" customWidth="1"/>
    <col min="6656" max="6656" width="70.5546875" style="19" customWidth="1"/>
    <col min="6657" max="6880" width="11.5546875" style="19"/>
    <col min="6881" max="6881" width="5.44140625" style="19" bestFit="1" customWidth="1"/>
    <col min="6882" max="6882" width="33" style="19" bestFit="1" customWidth="1"/>
    <col min="6883" max="6883" width="33" style="19" customWidth="1"/>
    <col min="6884" max="6884" width="19.21875" style="19" customWidth="1"/>
    <col min="6885" max="6911" width="13.77734375" style="19" customWidth="1"/>
    <col min="6912" max="6912" width="70.5546875" style="19" customWidth="1"/>
    <col min="6913" max="7136" width="11.5546875" style="19"/>
    <col min="7137" max="7137" width="5.44140625" style="19" bestFit="1" customWidth="1"/>
    <col min="7138" max="7138" width="33" style="19" bestFit="1" customWidth="1"/>
    <col min="7139" max="7139" width="33" style="19" customWidth="1"/>
    <col min="7140" max="7140" width="19.21875" style="19" customWidth="1"/>
    <col min="7141" max="7167" width="13.77734375" style="19" customWidth="1"/>
    <col min="7168" max="7168" width="70.5546875" style="19" customWidth="1"/>
    <col min="7169" max="7392" width="11.5546875" style="19"/>
    <col min="7393" max="7393" width="5.44140625" style="19" bestFit="1" customWidth="1"/>
    <col min="7394" max="7394" width="33" style="19" bestFit="1" customWidth="1"/>
    <col min="7395" max="7395" width="33" style="19" customWidth="1"/>
    <col min="7396" max="7396" width="19.21875" style="19" customWidth="1"/>
    <col min="7397" max="7423" width="13.77734375" style="19" customWidth="1"/>
    <col min="7424" max="7424" width="70.5546875" style="19" customWidth="1"/>
    <col min="7425" max="7648" width="11.5546875" style="19"/>
    <col min="7649" max="7649" width="5.44140625" style="19" bestFit="1" customWidth="1"/>
    <col min="7650" max="7650" width="33" style="19" bestFit="1" customWidth="1"/>
    <col min="7651" max="7651" width="33" style="19" customWidth="1"/>
    <col min="7652" max="7652" width="19.21875" style="19" customWidth="1"/>
    <col min="7653" max="7679" width="13.77734375" style="19" customWidth="1"/>
    <col min="7680" max="7680" width="70.5546875" style="19" customWidth="1"/>
    <col min="7681" max="7904" width="11.5546875" style="19"/>
    <col min="7905" max="7905" width="5.44140625" style="19" bestFit="1" customWidth="1"/>
    <col min="7906" max="7906" width="33" style="19" bestFit="1" customWidth="1"/>
    <col min="7907" max="7907" width="33" style="19" customWidth="1"/>
    <col min="7908" max="7908" width="19.21875" style="19" customWidth="1"/>
    <col min="7909" max="7935" width="13.77734375" style="19" customWidth="1"/>
    <col min="7936" max="7936" width="70.5546875" style="19" customWidth="1"/>
    <col min="7937" max="8160" width="11.5546875" style="19"/>
    <col min="8161" max="8161" width="5.44140625" style="19" bestFit="1" customWidth="1"/>
    <col min="8162" max="8162" width="33" style="19" bestFit="1" customWidth="1"/>
    <col min="8163" max="8163" width="33" style="19" customWidth="1"/>
    <col min="8164" max="8164" width="19.21875" style="19" customWidth="1"/>
    <col min="8165" max="8191" width="13.77734375" style="19" customWidth="1"/>
    <col min="8192" max="8192" width="70.5546875" style="19" customWidth="1"/>
    <col min="8193" max="8416" width="11.5546875" style="19"/>
    <col min="8417" max="8417" width="5.44140625" style="19" bestFit="1" customWidth="1"/>
    <col min="8418" max="8418" width="33" style="19" bestFit="1" customWidth="1"/>
    <col min="8419" max="8419" width="33" style="19" customWidth="1"/>
    <col min="8420" max="8420" width="19.21875" style="19" customWidth="1"/>
    <col min="8421" max="8447" width="13.77734375" style="19" customWidth="1"/>
    <col min="8448" max="8448" width="70.5546875" style="19" customWidth="1"/>
    <col min="8449" max="8672" width="11.5546875" style="19"/>
    <col min="8673" max="8673" width="5.44140625" style="19" bestFit="1" customWidth="1"/>
    <col min="8674" max="8674" width="33" style="19" bestFit="1" customWidth="1"/>
    <col min="8675" max="8675" width="33" style="19" customWidth="1"/>
    <col min="8676" max="8676" width="19.21875" style="19" customWidth="1"/>
    <col min="8677" max="8703" width="13.77734375" style="19" customWidth="1"/>
    <col min="8704" max="8704" width="70.5546875" style="19" customWidth="1"/>
    <col min="8705" max="8928" width="11.5546875" style="19"/>
    <col min="8929" max="8929" width="5.44140625" style="19" bestFit="1" customWidth="1"/>
    <col min="8930" max="8930" width="33" style="19" bestFit="1" customWidth="1"/>
    <col min="8931" max="8931" width="33" style="19" customWidth="1"/>
    <col min="8932" max="8932" width="19.21875" style="19" customWidth="1"/>
    <col min="8933" max="8959" width="13.77734375" style="19" customWidth="1"/>
    <col min="8960" max="8960" width="70.5546875" style="19" customWidth="1"/>
    <col min="8961" max="9184" width="11.5546875" style="19"/>
    <col min="9185" max="9185" width="5.44140625" style="19" bestFit="1" customWidth="1"/>
    <col min="9186" max="9186" width="33" style="19" bestFit="1" customWidth="1"/>
    <col min="9187" max="9187" width="33" style="19" customWidth="1"/>
    <col min="9188" max="9188" width="19.21875" style="19" customWidth="1"/>
    <col min="9189" max="9215" width="13.77734375" style="19" customWidth="1"/>
    <col min="9216" max="9216" width="70.5546875" style="19" customWidth="1"/>
    <col min="9217" max="9440" width="11.5546875" style="19"/>
    <col min="9441" max="9441" width="5.44140625" style="19" bestFit="1" customWidth="1"/>
    <col min="9442" max="9442" width="33" style="19" bestFit="1" customWidth="1"/>
    <col min="9443" max="9443" width="33" style="19" customWidth="1"/>
    <col min="9444" max="9444" width="19.21875" style="19" customWidth="1"/>
    <col min="9445" max="9471" width="13.77734375" style="19" customWidth="1"/>
    <col min="9472" max="9472" width="70.5546875" style="19" customWidth="1"/>
    <col min="9473" max="9696" width="11.5546875" style="19"/>
    <col min="9697" max="9697" width="5.44140625" style="19" bestFit="1" customWidth="1"/>
    <col min="9698" max="9698" width="33" style="19" bestFit="1" customWidth="1"/>
    <col min="9699" max="9699" width="33" style="19" customWidth="1"/>
    <col min="9700" max="9700" width="19.21875" style="19" customWidth="1"/>
    <col min="9701" max="9727" width="13.77734375" style="19" customWidth="1"/>
    <col min="9728" max="9728" width="70.5546875" style="19" customWidth="1"/>
    <col min="9729" max="9952" width="11.5546875" style="19"/>
    <col min="9953" max="9953" width="5.44140625" style="19" bestFit="1" customWidth="1"/>
    <col min="9954" max="9954" width="33" style="19" bestFit="1" customWidth="1"/>
    <col min="9955" max="9955" width="33" style="19" customWidth="1"/>
    <col min="9956" max="9956" width="19.21875" style="19" customWidth="1"/>
    <col min="9957" max="9983" width="13.77734375" style="19" customWidth="1"/>
    <col min="9984" max="9984" width="70.5546875" style="19" customWidth="1"/>
    <col min="9985" max="10208" width="11.5546875" style="19"/>
    <col min="10209" max="10209" width="5.44140625" style="19" bestFit="1" customWidth="1"/>
    <col min="10210" max="10210" width="33" style="19" bestFit="1" customWidth="1"/>
    <col min="10211" max="10211" width="33" style="19" customWidth="1"/>
    <col min="10212" max="10212" width="19.21875" style="19" customWidth="1"/>
    <col min="10213" max="10239" width="13.77734375" style="19" customWidth="1"/>
    <col min="10240" max="10240" width="70.5546875" style="19" customWidth="1"/>
    <col min="10241" max="10464" width="11.5546875" style="19"/>
    <col min="10465" max="10465" width="5.44140625" style="19" bestFit="1" customWidth="1"/>
    <col min="10466" max="10466" width="33" style="19" bestFit="1" customWidth="1"/>
    <col min="10467" max="10467" width="33" style="19" customWidth="1"/>
    <col min="10468" max="10468" width="19.21875" style="19" customWidth="1"/>
    <col min="10469" max="10495" width="13.77734375" style="19" customWidth="1"/>
    <col min="10496" max="10496" width="70.5546875" style="19" customWidth="1"/>
    <col min="10497" max="10720" width="11.5546875" style="19"/>
    <col min="10721" max="10721" width="5.44140625" style="19" bestFit="1" customWidth="1"/>
    <col min="10722" max="10722" width="33" style="19" bestFit="1" customWidth="1"/>
    <col min="10723" max="10723" width="33" style="19" customWidth="1"/>
    <col min="10724" max="10724" width="19.21875" style="19" customWidth="1"/>
    <col min="10725" max="10751" width="13.77734375" style="19" customWidth="1"/>
    <col min="10752" max="10752" width="70.5546875" style="19" customWidth="1"/>
    <col min="10753" max="10976" width="11.5546875" style="19"/>
    <col min="10977" max="10977" width="5.44140625" style="19" bestFit="1" customWidth="1"/>
    <col min="10978" max="10978" width="33" style="19" bestFit="1" customWidth="1"/>
    <col min="10979" max="10979" width="33" style="19" customWidth="1"/>
    <col min="10980" max="10980" width="19.21875" style="19" customWidth="1"/>
    <col min="10981" max="11007" width="13.77734375" style="19" customWidth="1"/>
    <col min="11008" max="11008" width="70.5546875" style="19" customWidth="1"/>
    <col min="11009" max="11232" width="11.5546875" style="19"/>
    <col min="11233" max="11233" width="5.44140625" style="19" bestFit="1" customWidth="1"/>
    <col min="11234" max="11234" width="33" style="19" bestFit="1" customWidth="1"/>
    <col min="11235" max="11235" width="33" style="19" customWidth="1"/>
    <col min="11236" max="11236" width="19.21875" style="19" customWidth="1"/>
    <col min="11237" max="11263" width="13.77734375" style="19" customWidth="1"/>
    <col min="11264" max="11264" width="70.5546875" style="19" customWidth="1"/>
    <col min="11265" max="11488" width="11.5546875" style="19"/>
    <col min="11489" max="11489" width="5.44140625" style="19" bestFit="1" customWidth="1"/>
    <col min="11490" max="11490" width="33" style="19" bestFit="1" customWidth="1"/>
    <col min="11491" max="11491" width="33" style="19" customWidth="1"/>
    <col min="11492" max="11492" width="19.21875" style="19" customWidth="1"/>
    <col min="11493" max="11519" width="13.77734375" style="19" customWidth="1"/>
    <col min="11520" max="11520" width="70.5546875" style="19" customWidth="1"/>
    <col min="11521" max="11744" width="11.5546875" style="19"/>
    <col min="11745" max="11745" width="5.44140625" style="19" bestFit="1" customWidth="1"/>
    <col min="11746" max="11746" width="33" style="19" bestFit="1" customWidth="1"/>
    <col min="11747" max="11747" width="33" style="19" customWidth="1"/>
    <col min="11748" max="11748" width="19.21875" style="19" customWidth="1"/>
    <col min="11749" max="11775" width="13.77734375" style="19" customWidth="1"/>
    <col min="11776" max="11776" width="70.5546875" style="19" customWidth="1"/>
    <col min="11777" max="12000" width="11.5546875" style="19"/>
    <col min="12001" max="12001" width="5.44140625" style="19" bestFit="1" customWidth="1"/>
    <col min="12002" max="12002" width="33" style="19" bestFit="1" customWidth="1"/>
    <col min="12003" max="12003" width="33" style="19" customWidth="1"/>
    <col min="12004" max="12004" width="19.21875" style="19" customWidth="1"/>
    <col min="12005" max="12031" width="13.77734375" style="19" customWidth="1"/>
    <col min="12032" max="12032" width="70.5546875" style="19" customWidth="1"/>
    <col min="12033" max="12256" width="11.5546875" style="19"/>
    <col min="12257" max="12257" width="5.44140625" style="19" bestFit="1" customWidth="1"/>
    <col min="12258" max="12258" width="33" style="19" bestFit="1" customWidth="1"/>
    <col min="12259" max="12259" width="33" style="19" customWidth="1"/>
    <col min="12260" max="12260" width="19.21875" style="19" customWidth="1"/>
    <col min="12261" max="12287" width="13.77734375" style="19" customWidth="1"/>
    <col min="12288" max="12288" width="70.5546875" style="19" customWidth="1"/>
    <col min="12289" max="12512" width="11.5546875" style="19"/>
    <col min="12513" max="12513" width="5.44140625" style="19" bestFit="1" customWidth="1"/>
    <col min="12514" max="12514" width="33" style="19" bestFit="1" customWidth="1"/>
    <col min="12515" max="12515" width="33" style="19" customWidth="1"/>
    <col min="12516" max="12516" width="19.21875" style="19" customWidth="1"/>
    <col min="12517" max="12543" width="13.77734375" style="19" customWidth="1"/>
    <col min="12544" max="12544" width="70.5546875" style="19" customWidth="1"/>
    <col min="12545" max="12768" width="11.5546875" style="19"/>
    <col min="12769" max="12769" width="5.44140625" style="19" bestFit="1" customWidth="1"/>
    <col min="12770" max="12770" width="33" style="19" bestFit="1" customWidth="1"/>
    <col min="12771" max="12771" width="33" style="19" customWidth="1"/>
    <col min="12772" max="12772" width="19.21875" style="19" customWidth="1"/>
    <col min="12773" max="12799" width="13.77734375" style="19" customWidth="1"/>
    <col min="12800" max="12800" width="70.5546875" style="19" customWidth="1"/>
    <col min="12801" max="13024" width="11.5546875" style="19"/>
    <col min="13025" max="13025" width="5.44140625" style="19" bestFit="1" customWidth="1"/>
    <col min="13026" max="13026" width="33" style="19" bestFit="1" customWidth="1"/>
    <col min="13027" max="13027" width="33" style="19" customWidth="1"/>
    <col min="13028" max="13028" width="19.21875" style="19" customWidth="1"/>
    <col min="13029" max="13055" width="13.77734375" style="19" customWidth="1"/>
    <col min="13056" max="13056" width="70.5546875" style="19" customWidth="1"/>
    <col min="13057" max="13280" width="11.5546875" style="19"/>
    <col min="13281" max="13281" width="5.44140625" style="19" bestFit="1" customWidth="1"/>
    <col min="13282" max="13282" width="33" style="19" bestFit="1" customWidth="1"/>
    <col min="13283" max="13283" width="33" style="19" customWidth="1"/>
    <col min="13284" max="13284" width="19.21875" style="19" customWidth="1"/>
    <col min="13285" max="13311" width="13.77734375" style="19" customWidth="1"/>
    <col min="13312" max="13312" width="70.5546875" style="19" customWidth="1"/>
    <col min="13313" max="13536" width="11.5546875" style="19"/>
    <col min="13537" max="13537" width="5.44140625" style="19" bestFit="1" customWidth="1"/>
    <col min="13538" max="13538" width="33" style="19" bestFit="1" customWidth="1"/>
    <col min="13539" max="13539" width="33" style="19" customWidth="1"/>
    <col min="13540" max="13540" width="19.21875" style="19" customWidth="1"/>
    <col min="13541" max="13567" width="13.77734375" style="19" customWidth="1"/>
    <col min="13568" max="13568" width="70.5546875" style="19" customWidth="1"/>
    <col min="13569" max="13792" width="11.5546875" style="19"/>
    <col min="13793" max="13793" width="5.44140625" style="19" bestFit="1" customWidth="1"/>
    <col min="13794" max="13794" width="33" style="19" bestFit="1" customWidth="1"/>
    <col min="13795" max="13795" width="33" style="19" customWidth="1"/>
    <col min="13796" max="13796" width="19.21875" style="19" customWidth="1"/>
    <col min="13797" max="13823" width="13.77734375" style="19" customWidth="1"/>
    <col min="13824" max="13824" width="70.5546875" style="19" customWidth="1"/>
    <col min="13825" max="14048" width="11.5546875" style="19"/>
    <col min="14049" max="14049" width="5.44140625" style="19" bestFit="1" customWidth="1"/>
    <col min="14050" max="14050" width="33" style="19" bestFit="1" customWidth="1"/>
    <col min="14051" max="14051" width="33" style="19" customWidth="1"/>
    <col min="14052" max="14052" width="19.21875" style="19" customWidth="1"/>
    <col min="14053" max="14079" width="13.77734375" style="19" customWidth="1"/>
    <col min="14080" max="14080" width="70.5546875" style="19" customWidth="1"/>
    <col min="14081" max="14304" width="11.5546875" style="19"/>
    <col min="14305" max="14305" width="5.44140625" style="19" bestFit="1" customWidth="1"/>
    <col min="14306" max="14306" width="33" style="19" bestFit="1" customWidth="1"/>
    <col min="14307" max="14307" width="33" style="19" customWidth="1"/>
    <col min="14308" max="14308" width="19.21875" style="19" customWidth="1"/>
    <col min="14309" max="14335" width="13.77734375" style="19" customWidth="1"/>
    <col min="14336" max="14336" width="70.5546875" style="19" customWidth="1"/>
    <col min="14337" max="14560" width="11.5546875" style="19"/>
    <col min="14561" max="14561" width="5.44140625" style="19" bestFit="1" customWidth="1"/>
    <col min="14562" max="14562" width="33" style="19" bestFit="1" customWidth="1"/>
    <col min="14563" max="14563" width="33" style="19" customWidth="1"/>
    <col min="14564" max="14564" width="19.21875" style="19" customWidth="1"/>
    <col min="14565" max="14591" width="13.77734375" style="19" customWidth="1"/>
    <col min="14592" max="14592" width="70.5546875" style="19" customWidth="1"/>
    <col min="14593" max="14816" width="11.5546875" style="19"/>
    <col min="14817" max="14817" width="5.44140625" style="19" bestFit="1" customWidth="1"/>
    <col min="14818" max="14818" width="33" style="19" bestFit="1" customWidth="1"/>
    <col min="14819" max="14819" width="33" style="19" customWidth="1"/>
    <col min="14820" max="14820" width="19.21875" style="19" customWidth="1"/>
    <col min="14821" max="14847" width="13.77734375" style="19" customWidth="1"/>
    <col min="14848" max="14848" width="70.5546875" style="19" customWidth="1"/>
    <col min="14849" max="15072" width="11.5546875" style="19"/>
    <col min="15073" max="15073" width="5.44140625" style="19" bestFit="1" customWidth="1"/>
    <col min="15074" max="15074" width="33" style="19" bestFit="1" customWidth="1"/>
    <col min="15075" max="15075" width="33" style="19" customWidth="1"/>
    <col min="15076" max="15076" width="19.21875" style="19" customWidth="1"/>
    <col min="15077" max="15103" width="13.77734375" style="19" customWidth="1"/>
    <col min="15104" max="15104" width="70.5546875" style="19" customWidth="1"/>
    <col min="15105" max="15328" width="11.5546875" style="19"/>
    <col min="15329" max="15329" width="5.44140625" style="19" bestFit="1" customWidth="1"/>
    <col min="15330" max="15330" width="33" style="19" bestFit="1" customWidth="1"/>
    <col min="15331" max="15331" width="33" style="19" customWidth="1"/>
    <col min="15332" max="15332" width="19.21875" style="19" customWidth="1"/>
    <col min="15333" max="15359" width="13.77734375" style="19" customWidth="1"/>
    <col min="15360" max="15360" width="70.5546875" style="19" customWidth="1"/>
    <col min="15361" max="15584" width="11.5546875" style="19"/>
    <col min="15585" max="15585" width="5.44140625" style="19" bestFit="1" customWidth="1"/>
    <col min="15586" max="15586" width="33" style="19" bestFit="1" customWidth="1"/>
    <col min="15587" max="15587" width="33" style="19" customWidth="1"/>
    <col min="15588" max="15588" width="19.21875" style="19" customWidth="1"/>
    <col min="15589" max="15615" width="13.77734375" style="19" customWidth="1"/>
    <col min="15616" max="15616" width="70.5546875" style="19" customWidth="1"/>
    <col min="15617" max="15840" width="11.5546875" style="19"/>
    <col min="15841" max="15841" width="5.44140625" style="19" bestFit="1" customWidth="1"/>
    <col min="15842" max="15842" width="33" style="19" bestFit="1" customWidth="1"/>
    <col min="15843" max="15843" width="33" style="19" customWidth="1"/>
    <col min="15844" max="15844" width="19.21875" style="19" customWidth="1"/>
    <col min="15845" max="15871" width="13.77734375" style="19" customWidth="1"/>
    <col min="15872" max="15872" width="70.5546875" style="19" customWidth="1"/>
    <col min="15873" max="16096" width="11.5546875" style="19"/>
    <col min="16097" max="16097" width="5.44140625" style="19" bestFit="1" customWidth="1"/>
    <col min="16098" max="16098" width="33" style="19" bestFit="1" customWidth="1"/>
    <col min="16099" max="16099" width="33" style="19" customWidth="1"/>
    <col min="16100" max="16100" width="19.21875" style="19" customWidth="1"/>
    <col min="16101" max="16127" width="13.77734375" style="19" customWidth="1"/>
    <col min="16128" max="16128" width="70.5546875" style="19" customWidth="1"/>
    <col min="16129" max="16384" width="11.5546875" style="19"/>
  </cols>
  <sheetData>
    <row r="1" spans="1:17" ht="34.5" x14ac:dyDescent="0.3">
      <c r="B1" s="153" t="s">
        <v>162</v>
      </c>
    </row>
    <row r="2" spans="1:17" ht="25.5" customHeight="1" x14ac:dyDescent="0.35">
      <c r="B2" s="20" t="s">
        <v>45</v>
      </c>
    </row>
    <row r="3" spans="1:17" ht="25.5" hidden="1" customHeight="1" x14ac:dyDescent="0.3">
      <c r="A3" s="2"/>
      <c r="B3" s="154" t="s">
        <v>163</v>
      </c>
    </row>
    <row r="4" spans="1:17" s="22" customFormat="1" ht="9.6" customHeight="1" x14ac:dyDescent="0.4">
      <c r="B4" s="23"/>
      <c r="C4" s="21"/>
      <c r="D4" s="21"/>
    </row>
    <row r="5" spans="1:17" ht="25.9" customHeight="1" x14ac:dyDescent="0.3">
      <c r="B5" s="25" t="s">
        <v>20</v>
      </c>
      <c r="C5" s="26"/>
      <c r="D5" s="26"/>
      <c r="E5" s="27"/>
      <c r="F5" s="27"/>
      <c r="G5" s="27"/>
      <c r="H5" s="27"/>
      <c r="I5" s="27"/>
      <c r="J5" s="27"/>
      <c r="K5" s="53"/>
      <c r="L5" s="53"/>
      <c r="M5" s="53"/>
      <c r="N5" s="24"/>
      <c r="O5" s="24"/>
      <c r="P5" s="24"/>
    </row>
    <row r="6" spans="1:17" s="24" customFormat="1" ht="15" customHeight="1" x14ac:dyDescent="0.3">
      <c r="A6" s="28"/>
      <c r="B6" s="29"/>
      <c r="C6" s="29"/>
      <c r="D6" s="29"/>
    </row>
    <row r="7" spans="1:17" s="24" customFormat="1" ht="24.6" customHeight="1" x14ac:dyDescent="0.3">
      <c r="A7" s="28"/>
      <c r="B7" s="29"/>
      <c r="C7" s="29"/>
      <c r="D7" s="29"/>
      <c r="G7" s="54" t="s">
        <v>46</v>
      </c>
      <c r="I7" s="268"/>
      <c r="J7" s="269"/>
    </row>
    <row r="8" spans="1:17" ht="24.6" customHeight="1" x14ac:dyDescent="0.3">
      <c r="B8" s="57"/>
      <c r="C8" s="57"/>
      <c r="F8" s="24"/>
      <c r="G8" s="54" t="s">
        <v>48</v>
      </c>
      <c r="I8" s="270"/>
      <c r="J8" s="270"/>
    </row>
    <row r="9" spans="1:17" s="31" customFormat="1" ht="22.9" customHeight="1" x14ac:dyDescent="0.3">
      <c r="B9" s="133" t="s">
        <v>15</v>
      </c>
      <c r="C9" s="30" t="s">
        <v>47</v>
      </c>
      <c r="E9" s="64"/>
      <c r="F9" s="64"/>
      <c r="G9" s="64"/>
      <c r="H9" s="64"/>
      <c r="I9" s="64"/>
    </row>
    <row r="10" spans="1:17" s="31" customFormat="1" ht="34.5" customHeight="1" x14ac:dyDescent="0.3">
      <c r="B10" s="126" t="s">
        <v>78</v>
      </c>
      <c r="C10" s="146">
        <v>1300</v>
      </c>
      <c r="D10" s="271" t="s">
        <v>215</v>
      </c>
      <c r="E10" s="272"/>
      <c r="F10" s="272"/>
      <c r="G10" s="272"/>
      <c r="H10" s="272"/>
      <c r="I10" s="272"/>
      <c r="J10" s="272"/>
    </row>
    <row r="11" spans="1:17" s="2" customFormat="1" ht="17.25" customHeight="1" x14ac:dyDescent="0.3">
      <c r="B11" s="255" t="s">
        <v>223</v>
      </c>
      <c r="C11" s="256"/>
      <c r="D11" s="56"/>
      <c r="E11" s="236"/>
      <c r="F11" s="236"/>
      <c r="G11" s="236"/>
      <c r="H11" s="236"/>
      <c r="I11" s="236"/>
      <c r="J11" s="236"/>
    </row>
    <row r="12" spans="1:17" s="31" customFormat="1" ht="34.9" customHeight="1" x14ac:dyDescent="0.3">
      <c r="B12" s="126" t="s">
        <v>79</v>
      </c>
      <c r="C12" s="82"/>
      <c r="D12" s="56" t="s">
        <v>218</v>
      </c>
      <c r="E12" s="64"/>
      <c r="F12" s="64"/>
      <c r="G12" s="64"/>
      <c r="H12" s="64"/>
      <c r="I12" s="64"/>
      <c r="J12" s="117"/>
    </row>
    <row r="13" spans="1:17" s="31" customFormat="1" ht="34.9" customHeight="1" x14ac:dyDescent="0.3">
      <c r="B13" s="126" t="s">
        <v>8</v>
      </c>
      <c r="C13" s="82"/>
      <c r="D13" s="271" t="s">
        <v>132</v>
      </c>
      <c r="E13" s="272"/>
      <c r="F13" s="272"/>
      <c r="G13" s="284"/>
      <c r="H13" s="144">
        <f>IFERROR(C13/C12,0)</f>
        <v>0</v>
      </c>
      <c r="I13" s="83" t="s">
        <v>87</v>
      </c>
      <c r="J13" s="143"/>
    </row>
    <row r="14" spans="1:17" s="2" customFormat="1" ht="33" customHeight="1" x14ac:dyDescent="0.3">
      <c r="B14" s="244"/>
      <c r="C14" s="245"/>
      <c r="D14" s="290" t="s">
        <v>235</v>
      </c>
      <c r="E14" s="291"/>
      <c r="F14" s="291"/>
      <c r="G14" s="291"/>
      <c r="H14" s="291"/>
      <c r="I14" s="291"/>
      <c r="J14" s="291"/>
      <c r="K14" s="246"/>
    </row>
    <row r="15" spans="1:17" s="2" customFormat="1" ht="27.4" customHeight="1" x14ac:dyDescent="0.3">
      <c r="B15" s="292" t="s">
        <v>231</v>
      </c>
      <c r="C15" s="292"/>
      <c r="D15" s="253" t="s">
        <v>234</v>
      </c>
      <c r="E15" s="253" t="s">
        <v>233</v>
      </c>
      <c r="F15" s="253" t="s">
        <v>232</v>
      </c>
      <c r="H15" s="247"/>
      <c r="J15" s="248"/>
      <c r="K15" s="167"/>
    </row>
    <row r="16" spans="1:17" s="2" customFormat="1" ht="27.4" customHeight="1" x14ac:dyDescent="0.3">
      <c r="B16" s="244"/>
      <c r="C16" s="249">
        <f>SUM(D16:J16)</f>
        <v>1</v>
      </c>
      <c r="D16" s="250">
        <v>1</v>
      </c>
      <c r="E16" s="250">
        <v>0</v>
      </c>
      <c r="F16" s="145">
        <v>0</v>
      </c>
      <c r="H16" s="251"/>
      <c r="J16" s="251"/>
      <c r="P16" s="252"/>
      <c r="Q16" s="252"/>
    </row>
    <row r="17" spans="2:10" s="2" customFormat="1" ht="19.5" customHeight="1" x14ac:dyDescent="0.3">
      <c r="B17" s="255" t="s">
        <v>224</v>
      </c>
      <c r="C17" s="256"/>
      <c r="D17" s="56"/>
      <c r="E17" s="236"/>
      <c r="F17" s="236"/>
      <c r="G17" s="236"/>
      <c r="H17" s="236"/>
      <c r="I17" s="236"/>
      <c r="J17" s="236"/>
    </row>
    <row r="18" spans="2:10" s="31" customFormat="1" ht="34.5" customHeight="1" x14ac:dyDescent="0.3">
      <c r="B18" s="126" t="s">
        <v>9</v>
      </c>
      <c r="C18" s="160">
        <v>20</v>
      </c>
      <c r="D18" s="271" t="s">
        <v>164</v>
      </c>
      <c r="E18" s="272"/>
      <c r="F18" s="272"/>
      <c r="G18" s="272"/>
      <c r="H18" s="272"/>
      <c r="I18" s="272"/>
      <c r="J18" s="272"/>
    </row>
    <row r="19" spans="2:10" s="31" customFormat="1" ht="39.75" customHeight="1" x14ac:dyDescent="0.3">
      <c r="B19" s="126" t="s">
        <v>10</v>
      </c>
      <c r="C19" s="160"/>
      <c r="D19" s="271" t="s">
        <v>217</v>
      </c>
      <c r="E19" s="272"/>
      <c r="F19" s="272"/>
      <c r="G19" s="272"/>
      <c r="H19" s="272"/>
      <c r="I19" s="272"/>
      <c r="J19" s="272"/>
    </row>
    <row r="20" spans="2:10" s="31" customFormat="1" ht="34.5" customHeight="1" thickBot="1" x14ac:dyDescent="0.35">
      <c r="B20" s="126" t="s">
        <v>11</v>
      </c>
      <c r="C20" s="160"/>
      <c r="D20" s="274" t="s">
        <v>216</v>
      </c>
      <c r="E20" s="275"/>
      <c r="F20" s="275"/>
      <c r="G20" s="275"/>
      <c r="H20" s="275"/>
      <c r="I20" s="275"/>
      <c r="J20" s="275"/>
    </row>
    <row r="21" spans="2:10" s="31" customFormat="1" ht="34.5" customHeight="1" x14ac:dyDescent="0.3">
      <c r="B21" s="126"/>
      <c r="C21" s="237">
        <f>SUM(C18:C20)</f>
        <v>20</v>
      </c>
      <c r="D21" s="274" t="s">
        <v>219</v>
      </c>
      <c r="E21" s="275"/>
      <c r="F21" s="275"/>
      <c r="G21" s="275"/>
      <c r="H21" s="275"/>
      <c r="I21" s="275"/>
      <c r="J21" s="275"/>
    </row>
    <row r="22" spans="2:10" s="2" customFormat="1" ht="17.25" customHeight="1" x14ac:dyDescent="0.3">
      <c r="B22" s="255" t="s">
        <v>225</v>
      </c>
      <c r="C22" s="256"/>
      <c r="D22" s="56"/>
      <c r="E22" s="236"/>
      <c r="F22" s="236"/>
      <c r="G22" s="236"/>
      <c r="H22" s="236"/>
      <c r="I22" s="236"/>
      <c r="J22" s="236"/>
    </row>
    <row r="23" spans="2:10" s="31" customFormat="1" ht="39" customHeight="1" x14ac:dyDescent="0.3">
      <c r="B23" s="126" t="s">
        <v>12</v>
      </c>
      <c r="C23" s="160"/>
      <c r="D23" s="138" t="s">
        <v>220</v>
      </c>
      <c r="E23" s="142"/>
      <c r="F23" s="142"/>
      <c r="G23" s="142"/>
    </row>
    <row r="24" spans="2:10" s="2" customFormat="1" ht="17.25" customHeight="1" thickBot="1" x14ac:dyDescent="0.35">
      <c r="B24" s="255" t="s">
        <v>226</v>
      </c>
      <c r="C24" s="289"/>
      <c r="D24" s="56"/>
      <c r="E24" s="236"/>
      <c r="F24" s="236"/>
      <c r="G24" s="236"/>
      <c r="H24" s="236"/>
      <c r="I24" s="236"/>
      <c r="J24" s="236"/>
    </row>
    <row r="25" spans="2:10" s="31" customFormat="1" ht="39" customHeight="1" thickBot="1" x14ac:dyDescent="0.35">
      <c r="B25" s="234"/>
      <c r="C25" s="230">
        <f>'Labour Minute Value Myanmar'!E30</f>
        <v>10631.2</v>
      </c>
      <c r="D25" s="271" t="s">
        <v>221</v>
      </c>
      <c r="E25" s="280"/>
      <c r="F25" s="280"/>
      <c r="G25" s="280"/>
      <c r="H25" s="280"/>
      <c r="I25" s="280"/>
      <c r="J25" s="280"/>
    </row>
    <row r="26" spans="2:10" s="31" customFormat="1" ht="34.9" customHeight="1" x14ac:dyDescent="0.3">
      <c r="B26" s="151"/>
      <c r="C26" s="132">
        <f>((44+'Labour Minute Value Myanmar'!K5)*4.33*60)*C13-((C21/12*(8+'Labour Minute Value Myanmar'!K5/6))*60*C13)</f>
        <v>0</v>
      </c>
      <c r="D26" s="271" t="s">
        <v>222</v>
      </c>
      <c r="E26" s="272"/>
      <c r="F26" s="272"/>
      <c r="G26" s="272"/>
      <c r="H26" s="272"/>
      <c r="I26" s="272"/>
      <c r="J26" s="272"/>
    </row>
    <row r="27" spans="2:10" s="2" customFormat="1" ht="17.25" customHeight="1" x14ac:dyDescent="0.3">
      <c r="B27" s="255" t="s">
        <v>227</v>
      </c>
      <c r="C27" s="256"/>
      <c r="D27" s="56"/>
      <c r="E27" s="236"/>
      <c r="F27" s="236"/>
      <c r="G27" s="236"/>
      <c r="H27" s="236"/>
      <c r="I27" s="236"/>
      <c r="J27" s="236"/>
    </row>
    <row r="28" spans="2:10" s="31" customFormat="1" ht="34.9" customHeight="1" x14ac:dyDescent="0.3">
      <c r="B28" s="126" t="s">
        <v>13</v>
      </c>
      <c r="C28" s="146"/>
      <c r="D28" s="276" t="s">
        <v>167</v>
      </c>
      <c r="E28" s="277"/>
      <c r="F28" s="277"/>
      <c r="G28" s="277"/>
      <c r="H28" s="277"/>
      <c r="I28" s="277"/>
      <c r="J28" s="277"/>
    </row>
    <row r="29" spans="2:10" s="31" customFormat="1" ht="34.5" customHeight="1" x14ac:dyDescent="0.3">
      <c r="B29" s="126" t="s">
        <v>14</v>
      </c>
      <c r="C29" s="146"/>
      <c r="D29" s="276" t="s">
        <v>166</v>
      </c>
      <c r="E29" s="277"/>
      <c r="F29" s="277"/>
      <c r="G29" s="277"/>
      <c r="H29" s="277"/>
      <c r="I29" s="277"/>
      <c r="J29" s="277"/>
    </row>
    <row r="30" spans="2:10" s="31" customFormat="1" ht="34.9" customHeight="1" x14ac:dyDescent="0.3">
      <c r="B30" s="126" t="s">
        <v>16</v>
      </c>
      <c r="C30" s="146"/>
      <c r="D30" s="276" t="s">
        <v>168</v>
      </c>
      <c r="E30" s="277"/>
      <c r="F30" s="277"/>
      <c r="G30" s="277"/>
      <c r="H30" s="277"/>
      <c r="I30" s="277"/>
      <c r="J30" s="277"/>
    </row>
    <row r="31" spans="2:10" s="31" customFormat="1" ht="34.9" customHeight="1" x14ac:dyDescent="0.3">
      <c r="B31" s="126" t="s">
        <v>17</v>
      </c>
      <c r="C31" s="146"/>
      <c r="D31" s="276" t="s">
        <v>169</v>
      </c>
      <c r="E31" s="277"/>
      <c r="F31" s="277"/>
      <c r="G31" s="277"/>
      <c r="H31" s="277"/>
      <c r="I31" s="277"/>
      <c r="J31" s="277"/>
    </row>
    <row r="32" spans="2:10" s="31" customFormat="1" ht="34.9" customHeight="1" x14ac:dyDescent="0.3">
      <c r="B32" s="126" t="s">
        <v>18</v>
      </c>
      <c r="C32" s="146"/>
      <c r="D32" s="276" t="s">
        <v>170</v>
      </c>
      <c r="E32" s="277"/>
      <c r="F32" s="277"/>
      <c r="G32" s="277"/>
      <c r="H32" s="277"/>
      <c r="I32" s="277"/>
      <c r="J32" s="277"/>
    </row>
    <row r="33" spans="1:13" s="2" customFormat="1" ht="17.25" customHeight="1" x14ac:dyDescent="0.3">
      <c r="B33" s="255" t="s">
        <v>228</v>
      </c>
      <c r="C33" s="256"/>
      <c r="D33" s="56"/>
      <c r="E33" s="236"/>
      <c r="F33" s="236"/>
      <c r="G33" s="236"/>
      <c r="H33" s="236"/>
      <c r="I33" s="236"/>
      <c r="J33" s="236"/>
    </row>
    <row r="34" spans="1:13" s="31" customFormat="1" ht="34.9" customHeight="1" x14ac:dyDescent="0.3">
      <c r="B34" s="126" t="s">
        <v>21</v>
      </c>
      <c r="C34" s="146"/>
      <c r="D34" s="278" t="s">
        <v>171</v>
      </c>
      <c r="E34" s="279"/>
      <c r="F34" s="279"/>
      <c r="G34" s="279"/>
      <c r="H34" s="279"/>
      <c r="I34" s="279"/>
      <c r="J34" s="279"/>
    </row>
    <row r="35" spans="1:13" s="31" customFormat="1" ht="34.9" customHeight="1" x14ac:dyDescent="0.3">
      <c r="B35" s="126" t="s">
        <v>22</v>
      </c>
      <c r="C35" s="146"/>
      <c r="D35" s="278" t="s">
        <v>172</v>
      </c>
      <c r="E35" s="279"/>
      <c r="F35" s="279"/>
      <c r="G35" s="279"/>
      <c r="H35" s="279"/>
      <c r="I35" s="279"/>
      <c r="J35" s="279"/>
    </row>
    <row r="36" spans="1:13" s="31" customFormat="1" ht="34.9" customHeight="1" x14ac:dyDescent="0.3">
      <c r="B36" s="126" t="s">
        <v>126</v>
      </c>
      <c r="C36" s="146"/>
      <c r="D36" s="278" t="s">
        <v>173</v>
      </c>
      <c r="E36" s="279"/>
      <c r="F36" s="279"/>
      <c r="G36" s="279"/>
      <c r="H36" s="279"/>
      <c r="I36" s="279"/>
      <c r="J36" s="279"/>
    </row>
    <row r="38" spans="1:13" ht="45" customHeight="1" x14ac:dyDescent="0.3">
      <c r="A38" s="13"/>
      <c r="B38" s="141" t="s">
        <v>127</v>
      </c>
      <c r="C38" s="146">
        <v>7200</v>
      </c>
      <c r="D38" s="271" t="s">
        <v>136</v>
      </c>
      <c r="E38" s="272"/>
      <c r="F38" s="272"/>
      <c r="G38" s="272"/>
      <c r="H38" s="272"/>
      <c r="I38" s="272"/>
      <c r="J38" s="272"/>
    </row>
    <row r="40" spans="1:13" ht="39.6" customHeight="1" x14ac:dyDescent="0.3">
      <c r="B40" s="85" t="s">
        <v>89</v>
      </c>
      <c r="C40" s="263" t="s">
        <v>49</v>
      </c>
      <c r="D40" s="263"/>
      <c r="E40" s="86" t="s">
        <v>90</v>
      </c>
      <c r="F40" s="87" t="s">
        <v>91</v>
      </c>
      <c r="G40" s="88" t="s">
        <v>114</v>
      </c>
      <c r="H40" s="88" t="s">
        <v>92</v>
      </c>
      <c r="I40" s="88" t="s">
        <v>93</v>
      </c>
      <c r="J40" s="89" t="s">
        <v>94</v>
      </c>
    </row>
    <row r="41" spans="1:13" ht="34.15" customHeight="1" x14ac:dyDescent="0.3">
      <c r="B41" s="107">
        <f>'Labour Minute Value Myanmar'!E5</f>
        <v>4800</v>
      </c>
      <c r="C41" s="273" t="s">
        <v>125</v>
      </c>
      <c r="D41" s="273"/>
      <c r="E41" s="108">
        <f>'Labour Minute Value Myanmar'!E29</f>
        <v>148320</v>
      </c>
      <c r="F41" s="135">
        <f>'Labour Minute Value Myanmar'!E30</f>
        <v>10631.2</v>
      </c>
      <c r="G41" s="109">
        <f>E41/F41</f>
        <v>13.951388366318007</v>
      </c>
      <c r="H41" s="90">
        <f>G41/'Labour Minute Value Myanmar'!$B$5</f>
        <v>1.0731837204860005E-2</v>
      </c>
      <c r="I41" s="91"/>
      <c r="J41" s="92"/>
    </row>
    <row r="42" spans="1:13" ht="34.15" customHeight="1" x14ac:dyDescent="0.3">
      <c r="B42" s="107">
        <f>'Labour Minute Value Myanmar'!H5</f>
        <v>7200</v>
      </c>
      <c r="C42" s="285" t="s">
        <v>95</v>
      </c>
      <c r="D42" s="285"/>
      <c r="E42" s="108">
        <f>'Labour Minute Value Myanmar'!H29</f>
        <v>222480</v>
      </c>
      <c r="F42" s="135">
        <f>F41</f>
        <v>10631.2</v>
      </c>
      <c r="G42" s="109">
        <f t="shared" ref="G42" si="0">E42/F42</f>
        <v>20.92708254947701</v>
      </c>
      <c r="H42" s="90">
        <f>G42/'Labour Minute Value Myanmar'!$B$5</f>
        <v>1.6097755807290007E-2</v>
      </c>
      <c r="I42" s="93">
        <f>H42-H41</f>
        <v>5.3659186024300025E-3</v>
      </c>
      <c r="J42" s="94">
        <f>IFERROR((H42-H41)/H41,0)</f>
        <v>0.5</v>
      </c>
    </row>
    <row r="43" spans="1:13" ht="16.149999999999999" customHeight="1" x14ac:dyDescent="0.3">
      <c r="E43" s="95"/>
    </row>
    <row r="44" spans="1:13" ht="28.15" customHeight="1" x14ac:dyDescent="0.3">
      <c r="B44" s="96" t="s">
        <v>96</v>
      </c>
      <c r="C44" s="97"/>
      <c r="D44" s="98"/>
      <c r="E44" s="97"/>
      <c r="F44" s="97"/>
      <c r="G44" s="97"/>
      <c r="H44" s="97"/>
      <c r="I44" s="97"/>
      <c r="J44" s="97"/>
    </row>
    <row r="45" spans="1:13" s="99" customFormat="1" ht="15.6" customHeight="1" x14ac:dyDescent="0.3">
      <c r="B45" s="100"/>
      <c r="C45" s="101" t="s">
        <v>99</v>
      </c>
      <c r="D45" s="101" t="s">
        <v>97</v>
      </c>
      <c r="E45" s="101" t="s">
        <v>98</v>
      </c>
      <c r="F45" s="102" t="s">
        <v>160</v>
      </c>
      <c r="G45" s="102"/>
      <c r="H45" s="102"/>
      <c r="I45" s="102"/>
      <c r="J45" s="102"/>
    </row>
    <row r="46" spans="1:13" s="33" customFormat="1" ht="34.15" customHeight="1" x14ac:dyDescent="0.2">
      <c r="B46" s="126" t="s">
        <v>128</v>
      </c>
      <c r="C46" s="134"/>
      <c r="D46" s="110">
        <f>C46/'Labour Minute Value Myanmar'!$B$5</f>
        <v>0</v>
      </c>
      <c r="E46" s="103">
        <f>IFERROR(D46/C26,0)</f>
        <v>0</v>
      </c>
      <c r="F46" s="286" t="s">
        <v>100</v>
      </c>
      <c r="G46" s="287"/>
      <c r="H46" s="287"/>
      <c r="I46" s="287"/>
      <c r="J46" s="288"/>
      <c r="K46" s="104"/>
      <c r="L46" s="104"/>
      <c r="M46" s="104"/>
    </row>
    <row r="47" spans="1:13" s="33" customFormat="1" ht="34.15" customHeight="1" x14ac:dyDescent="0.2">
      <c r="B47" s="126" t="s">
        <v>129</v>
      </c>
      <c r="C47" s="134"/>
      <c r="D47" s="110">
        <f>C47/'Labour Minute Value Myanmar'!$B$5</f>
        <v>0</v>
      </c>
      <c r="E47" s="103">
        <f>IFERROR(D47/C26,0)</f>
        <v>0</v>
      </c>
      <c r="F47" s="286" t="s">
        <v>101</v>
      </c>
      <c r="G47" s="287"/>
      <c r="H47" s="287"/>
      <c r="I47" s="287"/>
      <c r="J47" s="288"/>
      <c r="K47" s="104"/>
      <c r="L47" s="104"/>
      <c r="M47" s="104"/>
    </row>
    <row r="48" spans="1:13" s="33" customFormat="1" ht="34.15" customHeight="1" x14ac:dyDescent="0.2">
      <c r="B48" s="126"/>
      <c r="C48" s="123">
        <f>SUM(C46:C47)</f>
        <v>0</v>
      </c>
      <c r="D48" s="111">
        <f>C48/'Labour Minute Value Myanmar'!$B$5</f>
        <v>0</v>
      </c>
      <c r="E48" s="105">
        <f>SUM(E46:E47)</f>
        <v>0</v>
      </c>
      <c r="F48" s="281" t="s">
        <v>102</v>
      </c>
      <c r="G48" s="282"/>
      <c r="H48" s="282"/>
      <c r="I48" s="282"/>
      <c r="J48" s="283"/>
      <c r="K48" s="104"/>
      <c r="L48" s="104"/>
      <c r="M48" s="104"/>
    </row>
    <row r="49" spans="2:13" s="33" customFormat="1" ht="34.15" customHeight="1" x14ac:dyDescent="0.2">
      <c r="B49" s="126" t="s">
        <v>130</v>
      </c>
      <c r="C49" s="134"/>
      <c r="D49" s="110">
        <f>C49/'Labour Minute Value Myanmar'!$B$5</f>
        <v>0</v>
      </c>
      <c r="E49" s="103">
        <f>IFERROR(D49/C26,0)</f>
        <v>0</v>
      </c>
      <c r="F49" s="286" t="s">
        <v>135</v>
      </c>
      <c r="G49" s="287"/>
      <c r="H49" s="287"/>
      <c r="I49" s="287"/>
      <c r="J49" s="288"/>
      <c r="K49" s="104"/>
      <c r="L49" s="104"/>
      <c r="M49" s="104"/>
    </row>
    <row r="50" spans="2:13" s="33" customFormat="1" ht="34.15" customHeight="1" x14ac:dyDescent="0.2">
      <c r="B50" s="139" t="s">
        <v>131</v>
      </c>
      <c r="C50" s="134"/>
      <c r="D50" s="110">
        <f>C50/'Labour Minute Value Myanmar'!$B$5</f>
        <v>0</v>
      </c>
      <c r="E50" s="103">
        <f>IFERROR(D50/C26,0)</f>
        <v>0</v>
      </c>
      <c r="F50" s="286" t="s">
        <v>214</v>
      </c>
      <c r="G50" s="287"/>
      <c r="H50" s="287"/>
      <c r="I50" s="287"/>
      <c r="J50" s="288"/>
      <c r="K50" s="104"/>
      <c r="L50" s="104"/>
      <c r="M50" s="104"/>
    </row>
    <row r="51" spans="2:13" s="33" customFormat="1" ht="33" customHeight="1" x14ac:dyDescent="0.2">
      <c r="B51" s="127"/>
      <c r="C51" s="123">
        <f>SUM(C48:C50)</f>
        <v>0</v>
      </c>
      <c r="D51" s="111">
        <f>SUM(D48:D50)</f>
        <v>0</v>
      </c>
      <c r="E51" s="106">
        <f>SUM(E48:E50)</f>
        <v>0</v>
      </c>
      <c r="F51" s="281" t="s">
        <v>115</v>
      </c>
      <c r="G51" s="282"/>
      <c r="H51" s="282"/>
      <c r="I51" s="282"/>
      <c r="J51" s="283"/>
    </row>
    <row r="53" spans="2:13" s="33" customFormat="1" ht="32.450000000000003" customHeight="1" x14ac:dyDescent="0.2">
      <c r="B53" s="125"/>
      <c r="C53" s="124">
        <f>IFERROR(C46/C48,0)</f>
        <v>0</v>
      </c>
      <c r="D53" s="257" t="s">
        <v>157</v>
      </c>
      <c r="E53" s="257"/>
      <c r="F53" s="257"/>
      <c r="G53" s="257"/>
      <c r="H53" s="257"/>
      <c r="I53" s="257"/>
      <c r="J53" s="258"/>
    </row>
    <row r="54" spans="2:13" s="33" customFormat="1" ht="32.450000000000003" customHeight="1" x14ac:dyDescent="0.2">
      <c r="B54" s="126"/>
      <c r="C54" s="124">
        <f>IFERROR(C47/C48,0)</f>
        <v>0</v>
      </c>
      <c r="D54" s="257" t="s">
        <v>158</v>
      </c>
      <c r="E54" s="257"/>
      <c r="F54" s="257"/>
      <c r="G54" s="257"/>
      <c r="H54" s="257"/>
      <c r="I54" s="257"/>
      <c r="J54" s="258"/>
    </row>
    <row r="55" spans="2:13" s="33" customFormat="1" ht="14.45" customHeight="1" x14ac:dyDescent="0.2">
      <c r="B55" s="58"/>
      <c r="C55" s="81"/>
      <c r="D55" s="81"/>
      <c r="E55" s="112"/>
      <c r="F55" s="113"/>
      <c r="G55" s="113"/>
      <c r="H55" s="113"/>
      <c r="I55" s="113"/>
      <c r="J55" s="113"/>
    </row>
    <row r="56" spans="2:13" s="31" customFormat="1" ht="27.4" customHeight="1" x14ac:dyDescent="0.3">
      <c r="B56" s="259" t="s">
        <v>103</v>
      </c>
      <c r="C56" s="259"/>
      <c r="D56" s="259"/>
      <c r="E56" s="259"/>
      <c r="F56" s="259"/>
      <c r="G56" s="259"/>
      <c r="H56" s="259"/>
      <c r="I56" s="259"/>
      <c r="J56" s="259"/>
      <c r="K56" s="59"/>
      <c r="L56" s="59"/>
      <c r="M56" s="53"/>
    </row>
    <row r="57" spans="2:13" s="31" customFormat="1" ht="12.6" customHeight="1" x14ac:dyDescent="0.3">
      <c r="B57" s="60"/>
      <c r="C57" s="58"/>
      <c r="D57" s="61"/>
      <c r="E57" s="62"/>
      <c r="F57" s="62"/>
      <c r="G57" s="62"/>
      <c r="H57" s="62"/>
      <c r="I57" s="62"/>
      <c r="J57" s="62"/>
      <c r="K57" s="62"/>
      <c r="L57" s="62"/>
    </row>
    <row r="58" spans="2:13" s="31" customFormat="1" ht="31.9" customHeight="1" x14ac:dyDescent="0.3">
      <c r="B58" s="260" t="s">
        <v>104</v>
      </c>
      <c r="C58" s="262" t="s">
        <v>49</v>
      </c>
      <c r="D58" s="262"/>
      <c r="E58" s="114" t="s">
        <v>105</v>
      </c>
      <c r="F58" s="114" t="s">
        <v>106</v>
      </c>
      <c r="G58" s="115" t="s">
        <v>107</v>
      </c>
      <c r="H58" s="115" t="s">
        <v>108</v>
      </c>
      <c r="I58" s="115" t="s">
        <v>109</v>
      </c>
      <c r="J58" s="264" t="s">
        <v>94</v>
      </c>
      <c r="K58" s="116"/>
      <c r="L58" s="62"/>
    </row>
    <row r="59" spans="2:13" s="117" customFormat="1" ht="13.15" customHeight="1" x14ac:dyDescent="0.3">
      <c r="B59" s="261"/>
      <c r="C59" s="263"/>
      <c r="D59" s="263"/>
      <c r="E59" s="118">
        <f>C53</f>
        <v>0</v>
      </c>
      <c r="F59" s="118">
        <f>C54</f>
        <v>0</v>
      </c>
      <c r="G59" s="118" t="s">
        <v>110</v>
      </c>
      <c r="H59" s="119"/>
      <c r="I59" s="119"/>
      <c r="J59" s="265"/>
      <c r="K59" s="116"/>
      <c r="L59" s="62"/>
    </row>
    <row r="60" spans="2:13" ht="43.15" customHeight="1" x14ac:dyDescent="0.3">
      <c r="B60" s="254">
        <f>B41</f>
        <v>4800</v>
      </c>
      <c r="C60" s="266" t="s">
        <v>124</v>
      </c>
      <c r="D60" s="267"/>
      <c r="E60" s="63">
        <f>H41</f>
        <v>1.0731837204860005E-2</v>
      </c>
      <c r="F60" s="63">
        <f>IFERROR(G60*C54,0)</f>
        <v>0</v>
      </c>
      <c r="G60" s="63">
        <f>IFERROR(E60/C53,0)</f>
        <v>0</v>
      </c>
      <c r="H60" s="120">
        <f>E49+E50</f>
        <v>0</v>
      </c>
      <c r="I60" s="93">
        <f>SUM(G60:H60)</f>
        <v>0</v>
      </c>
      <c r="J60" s="92"/>
      <c r="K60" s="121"/>
    </row>
    <row r="61" spans="2:13" ht="43.15" customHeight="1" x14ac:dyDescent="0.3">
      <c r="B61" s="254">
        <f>B42</f>
        <v>7200</v>
      </c>
      <c r="C61" s="266" t="s">
        <v>111</v>
      </c>
      <c r="D61" s="267"/>
      <c r="E61" s="63">
        <f>H42</f>
        <v>1.6097755807290007E-2</v>
      </c>
      <c r="F61" s="63">
        <f>IFERROR(G61*C54,0)</f>
        <v>0</v>
      </c>
      <c r="G61" s="63">
        <f>IFERROR(E61/C53,0)</f>
        <v>0</v>
      </c>
      <c r="H61" s="120">
        <f>E49+E50</f>
        <v>0</v>
      </c>
      <c r="I61" s="93">
        <f t="shared" ref="I61" si="1">SUM(G61:H61)</f>
        <v>0</v>
      </c>
      <c r="J61" s="94">
        <f>IFERROR((I61-I60)/I60,0)</f>
        <v>0</v>
      </c>
      <c r="K61" s="122"/>
    </row>
  </sheetData>
  <sheetProtection algorithmName="SHA-512" hashValue="MarxE0D1+vWe2eKHngFsvIsYKNeq5pLfwjbYrmLcBWxgUnp0Dz/VAxzXbeLXqEMkQJtun7VTkrY4tqi9j4Ik6w==" saltValue="Vhc1VF7PKWsai3a8yFwRjw==" spinCount="100000" sheet="1" objects="1" scenarios="1"/>
  <mergeCells count="44">
    <mergeCell ref="D14:J14"/>
    <mergeCell ref="B15:C15"/>
    <mergeCell ref="D25:J25"/>
    <mergeCell ref="F51:J51"/>
    <mergeCell ref="D13:G13"/>
    <mergeCell ref="C42:D42"/>
    <mergeCell ref="F46:J46"/>
    <mergeCell ref="F47:J47"/>
    <mergeCell ref="F48:J48"/>
    <mergeCell ref="D32:J32"/>
    <mergeCell ref="D31:J31"/>
    <mergeCell ref="D30:J30"/>
    <mergeCell ref="D28:J28"/>
    <mergeCell ref="D36:J36"/>
    <mergeCell ref="F50:J50"/>
    <mergeCell ref="F49:J49"/>
    <mergeCell ref="B22:C22"/>
    <mergeCell ref="B24:C24"/>
    <mergeCell ref="I7:J7"/>
    <mergeCell ref="I8:J8"/>
    <mergeCell ref="D26:J26"/>
    <mergeCell ref="C40:D40"/>
    <mergeCell ref="C41:D41"/>
    <mergeCell ref="D18:J18"/>
    <mergeCell ref="D10:J10"/>
    <mergeCell ref="D19:J19"/>
    <mergeCell ref="D20:J20"/>
    <mergeCell ref="D29:J29"/>
    <mergeCell ref="D35:J35"/>
    <mergeCell ref="D34:J34"/>
    <mergeCell ref="D38:J38"/>
    <mergeCell ref="D21:J21"/>
    <mergeCell ref="B11:C11"/>
    <mergeCell ref="B17:C17"/>
    <mergeCell ref="B58:B59"/>
    <mergeCell ref="C58:D59"/>
    <mergeCell ref="J58:J59"/>
    <mergeCell ref="C60:D60"/>
    <mergeCell ref="C61:D61"/>
    <mergeCell ref="B27:C27"/>
    <mergeCell ref="B33:C33"/>
    <mergeCell ref="D53:J53"/>
    <mergeCell ref="D54:J54"/>
    <mergeCell ref="B56:J56"/>
  </mergeCells>
  <conditionalFormatting sqref="J41">
    <cfRule type="cellIs" dxfId="10" priority="11" operator="lessThan">
      <formula>0</formula>
    </cfRule>
    <cfRule type="cellIs" dxfId="9" priority="12" operator="lessThan">
      <formula>0</formula>
    </cfRule>
  </conditionalFormatting>
  <conditionalFormatting sqref="I41">
    <cfRule type="cellIs" dxfId="8" priority="9" operator="lessThan">
      <formula>0</formula>
    </cfRule>
    <cfRule type="cellIs" dxfId="7" priority="10" operator="lessThan">
      <formula>0</formula>
    </cfRule>
  </conditionalFormatting>
  <conditionalFormatting sqref="J60">
    <cfRule type="cellIs" dxfId="6" priority="2" operator="lessThan">
      <formula>0</formula>
    </cfRule>
    <cfRule type="cellIs" dxfId="5" priority="3" operator="lessThan">
      <formula>0</formula>
    </cfRule>
  </conditionalFormatting>
  <conditionalFormatting sqref="C16">
    <cfRule type="cellIs" dxfId="4" priority="1" operator="notEqual">
      <formula>1</formula>
    </cfRule>
  </conditionalFormatting>
  <hyperlinks>
    <hyperlink ref="B3" r:id="rId1" xr:uid="{5CC24E2D-289A-4739-AB4E-FA7D313E60D4}"/>
  </hyperlinks>
  <pageMargins left="0.25" right="0.25" top="0.25" bottom="0.25" header="0.3" footer="0.3"/>
  <pageSetup paperSize="9" scale="47" fitToHeight="0" orientation="landscape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Button 1">
              <controlPr defaultSize="0" print="0" autoFill="0" autoPict="0" macro="[0]!Macro2">
                <anchor moveWithCells="1">
                  <from>
                    <xdr:col>1</xdr:col>
                    <xdr:colOff>47625</xdr:colOff>
                    <xdr:row>5</xdr:row>
                    <xdr:rowOff>114300</xdr:rowOff>
                  </from>
                  <to>
                    <xdr:col>2</xdr:col>
                    <xdr:colOff>1362075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Button 2">
              <controlPr defaultSize="0" print="0" autoFill="0" autoPict="0" macro="[0]!Macro5">
                <anchor moveWithCells="1">
                  <from>
                    <xdr:col>3</xdr:col>
                    <xdr:colOff>200025</xdr:colOff>
                    <xdr:row>5</xdr:row>
                    <xdr:rowOff>104775</xdr:rowOff>
                  </from>
                  <to>
                    <xdr:col>4</xdr:col>
                    <xdr:colOff>838200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72EA-0E95-4F43-BB01-BA863E644725}">
  <sheetPr codeName="Sheet2">
    <pageSetUpPr fitToPage="1"/>
  </sheetPr>
  <dimension ref="A1:P44"/>
  <sheetViews>
    <sheetView showGridLines="0" zoomScale="152" zoomScaleNormal="152" workbookViewId="0">
      <selection activeCell="D8" sqref="D8"/>
    </sheetView>
  </sheetViews>
  <sheetFormatPr defaultColWidth="11.5546875" defaultRowHeight="17.25" x14ac:dyDescent="0.3"/>
  <cols>
    <col min="1" max="1" width="1.88671875" style="19" customWidth="1"/>
    <col min="2" max="2" width="7.88671875" style="21" customWidth="1"/>
    <col min="3" max="3" width="16.21875" style="21" customWidth="1"/>
    <col min="4" max="4" width="16.77734375" style="21" customWidth="1"/>
    <col min="5" max="10" width="15.33203125" style="19" customWidth="1"/>
    <col min="11" max="19" width="14.21875" style="19" customWidth="1"/>
    <col min="20" max="224" width="11.5546875" style="19"/>
    <col min="225" max="225" width="5.44140625" style="19" bestFit="1" customWidth="1"/>
    <col min="226" max="226" width="33" style="19" bestFit="1" customWidth="1"/>
    <col min="227" max="227" width="33" style="19" customWidth="1"/>
    <col min="228" max="228" width="19.21875" style="19" customWidth="1"/>
    <col min="229" max="255" width="13.77734375" style="19" customWidth="1"/>
    <col min="256" max="256" width="70.5546875" style="19" customWidth="1"/>
    <col min="257" max="480" width="11.5546875" style="19"/>
    <col min="481" max="481" width="5.44140625" style="19" bestFit="1" customWidth="1"/>
    <col min="482" max="482" width="33" style="19" bestFit="1" customWidth="1"/>
    <col min="483" max="483" width="33" style="19" customWidth="1"/>
    <col min="484" max="484" width="19.21875" style="19" customWidth="1"/>
    <col min="485" max="511" width="13.77734375" style="19" customWidth="1"/>
    <col min="512" max="512" width="70.5546875" style="19" customWidth="1"/>
    <col min="513" max="736" width="11.5546875" style="19"/>
    <col min="737" max="737" width="5.44140625" style="19" bestFit="1" customWidth="1"/>
    <col min="738" max="738" width="33" style="19" bestFit="1" customWidth="1"/>
    <col min="739" max="739" width="33" style="19" customWidth="1"/>
    <col min="740" max="740" width="19.21875" style="19" customWidth="1"/>
    <col min="741" max="767" width="13.77734375" style="19" customWidth="1"/>
    <col min="768" max="768" width="70.5546875" style="19" customWidth="1"/>
    <col min="769" max="992" width="11.5546875" style="19"/>
    <col min="993" max="993" width="5.44140625" style="19" bestFit="1" customWidth="1"/>
    <col min="994" max="994" width="33" style="19" bestFit="1" customWidth="1"/>
    <col min="995" max="995" width="33" style="19" customWidth="1"/>
    <col min="996" max="996" width="19.21875" style="19" customWidth="1"/>
    <col min="997" max="1023" width="13.77734375" style="19" customWidth="1"/>
    <col min="1024" max="1024" width="70.5546875" style="19" customWidth="1"/>
    <col min="1025" max="1248" width="11.5546875" style="19"/>
    <col min="1249" max="1249" width="5.44140625" style="19" bestFit="1" customWidth="1"/>
    <col min="1250" max="1250" width="33" style="19" bestFit="1" customWidth="1"/>
    <col min="1251" max="1251" width="33" style="19" customWidth="1"/>
    <col min="1252" max="1252" width="19.21875" style="19" customWidth="1"/>
    <col min="1253" max="1279" width="13.77734375" style="19" customWidth="1"/>
    <col min="1280" max="1280" width="70.5546875" style="19" customWidth="1"/>
    <col min="1281" max="1504" width="11.5546875" style="19"/>
    <col min="1505" max="1505" width="5.44140625" style="19" bestFit="1" customWidth="1"/>
    <col min="1506" max="1506" width="33" style="19" bestFit="1" customWidth="1"/>
    <col min="1507" max="1507" width="33" style="19" customWidth="1"/>
    <col min="1508" max="1508" width="19.21875" style="19" customWidth="1"/>
    <col min="1509" max="1535" width="13.77734375" style="19" customWidth="1"/>
    <col min="1536" max="1536" width="70.5546875" style="19" customWidth="1"/>
    <col min="1537" max="1760" width="11.5546875" style="19"/>
    <col min="1761" max="1761" width="5.44140625" style="19" bestFit="1" customWidth="1"/>
    <col min="1762" max="1762" width="33" style="19" bestFit="1" customWidth="1"/>
    <col min="1763" max="1763" width="33" style="19" customWidth="1"/>
    <col min="1764" max="1764" width="19.21875" style="19" customWidth="1"/>
    <col min="1765" max="1791" width="13.77734375" style="19" customWidth="1"/>
    <col min="1792" max="1792" width="70.5546875" style="19" customWidth="1"/>
    <col min="1793" max="2016" width="11.5546875" style="19"/>
    <col min="2017" max="2017" width="5.44140625" style="19" bestFit="1" customWidth="1"/>
    <col min="2018" max="2018" width="33" style="19" bestFit="1" customWidth="1"/>
    <col min="2019" max="2019" width="33" style="19" customWidth="1"/>
    <col min="2020" max="2020" width="19.21875" style="19" customWidth="1"/>
    <col min="2021" max="2047" width="13.77734375" style="19" customWidth="1"/>
    <col min="2048" max="2048" width="70.5546875" style="19" customWidth="1"/>
    <col min="2049" max="2272" width="11.5546875" style="19"/>
    <col min="2273" max="2273" width="5.44140625" style="19" bestFit="1" customWidth="1"/>
    <col min="2274" max="2274" width="33" style="19" bestFit="1" customWidth="1"/>
    <col min="2275" max="2275" width="33" style="19" customWidth="1"/>
    <col min="2276" max="2276" width="19.21875" style="19" customWidth="1"/>
    <col min="2277" max="2303" width="13.77734375" style="19" customWidth="1"/>
    <col min="2304" max="2304" width="70.5546875" style="19" customWidth="1"/>
    <col min="2305" max="2528" width="11.5546875" style="19"/>
    <col min="2529" max="2529" width="5.44140625" style="19" bestFit="1" customWidth="1"/>
    <col min="2530" max="2530" width="33" style="19" bestFit="1" customWidth="1"/>
    <col min="2531" max="2531" width="33" style="19" customWidth="1"/>
    <col min="2532" max="2532" width="19.21875" style="19" customWidth="1"/>
    <col min="2533" max="2559" width="13.77734375" style="19" customWidth="1"/>
    <col min="2560" max="2560" width="70.5546875" style="19" customWidth="1"/>
    <col min="2561" max="2784" width="11.5546875" style="19"/>
    <col min="2785" max="2785" width="5.44140625" style="19" bestFit="1" customWidth="1"/>
    <col min="2786" max="2786" width="33" style="19" bestFit="1" customWidth="1"/>
    <col min="2787" max="2787" width="33" style="19" customWidth="1"/>
    <col min="2788" max="2788" width="19.21875" style="19" customWidth="1"/>
    <col min="2789" max="2815" width="13.77734375" style="19" customWidth="1"/>
    <col min="2816" max="2816" width="70.5546875" style="19" customWidth="1"/>
    <col min="2817" max="3040" width="11.5546875" style="19"/>
    <col min="3041" max="3041" width="5.44140625" style="19" bestFit="1" customWidth="1"/>
    <col min="3042" max="3042" width="33" style="19" bestFit="1" customWidth="1"/>
    <col min="3043" max="3043" width="33" style="19" customWidth="1"/>
    <col min="3044" max="3044" width="19.21875" style="19" customWidth="1"/>
    <col min="3045" max="3071" width="13.77734375" style="19" customWidth="1"/>
    <col min="3072" max="3072" width="70.5546875" style="19" customWidth="1"/>
    <col min="3073" max="3296" width="11.5546875" style="19"/>
    <col min="3297" max="3297" width="5.44140625" style="19" bestFit="1" customWidth="1"/>
    <col min="3298" max="3298" width="33" style="19" bestFit="1" customWidth="1"/>
    <col min="3299" max="3299" width="33" style="19" customWidth="1"/>
    <col min="3300" max="3300" width="19.21875" style="19" customWidth="1"/>
    <col min="3301" max="3327" width="13.77734375" style="19" customWidth="1"/>
    <col min="3328" max="3328" width="70.5546875" style="19" customWidth="1"/>
    <col min="3329" max="3552" width="11.5546875" style="19"/>
    <col min="3553" max="3553" width="5.44140625" style="19" bestFit="1" customWidth="1"/>
    <col min="3554" max="3554" width="33" style="19" bestFit="1" customWidth="1"/>
    <col min="3555" max="3555" width="33" style="19" customWidth="1"/>
    <col min="3556" max="3556" width="19.21875" style="19" customWidth="1"/>
    <col min="3557" max="3583" width="13.77734375" style="19" customWidth="1"/>
    <col min="3584" max="3584" width="70.5546875" style="19" customWidth="1"/>
    <col min="3585" max="3808" width="11.5546875" style="19"/>
    <col min="3809" max="3809" width="5.44140625" style="19" bestFit="1" customWidth="1"/>
    <col min="3810" max="3810" width="33" style="19" bestFit="1" customWidth="1"/>
    <col min="3811" max="3811" width="33" style="19" customWidth="1"/>
    <col min="3812" max="3812" width="19.21875" style="19" customWidth="1"/>
    <col min="3813" max="3839" width="13.77734375" style="19" customWidth="1"/>
    <col min="3840" max="3840" width="70.5546875" style="19" customWidth="1"/>
    <col min="3841" max="4064" width="11.5546875" style="19"/>
    <col min="4065" max="4065" width="5.44140625" style="19" bestFit="1" customWidth="1"/>
    <col min="4066" max="4066" width="33" style="19" bestFit="1" customWidth="1"/>
    <col min="4067" max="4067" width="33" style="19" customWidth="1"/>
    <col min="4068" max="4068" width="19.21875" style="19" customWidth="1"/>
    <col min="4069" max="4095" width="13.77734375" style="19" customWidth="1"/>
    <col min="4096" max="4096" width="70.5546875" style="19" customWidth="1"/>
    <col min="4097" max="4320" width="11.5546875" style="19"/>
    <col min="4321" max="4321" width="5.44140625" style="19" bestFit="1" customWidth="1"/>
    <col min="4322" max="4322" width="33" style="19" bestFit="1" customWidth="1"/>
    <col min="4323" max="4323" width="33" style="19" customWidth="1"/>
    <col min="4324" max="4324" width="19.21875" style="19" customWidth="1"/>
    <col min="4325" max="4351" width="13.77734375" style="19" customWidth="1"/>
    <col min="4352" max="4352" width="70.5546875" style="19" customWidth="1"/>
    <col min="4353" max="4576" width="11.5546875" style="19"/>
    <col min="4577" max="4577" width="5.44140625" style="19" bestFit="1" customWidth="1"/>
    <col min="4578" max="4578" width="33" style="19" bestFit="1" customWidth="1"/>
    <col min="4579" max="4579" width="33" style="19" customWidth="1"/>
    <col min="4580" max="4580" width="19.21875" style="19" customWidth="1"/>
    <col min="4581" max="4607" width="13.77734375" style="19" customWidth="1"/>
    <col min="4608" max="4608" width="70.5546875" style="19" customWidth="1"/>
    <col min="4609" max="4832" width="11.5546875" style="19"/>
    <col min="4833" max="4833" width="5.44140625" style="19" bestFit="1" customWidth="1"/>
    <col min="4834" max="4834" width="33" style="19" bestFit="1" customWidth="1"/>
    <col min="4835" max="4835" width="33" style="19" customWidth="1"/>
    <col min="4836" max="4836" width="19.21875" style="19" customWidth="1"/>
    <col min="4837" max="4863" width="13.77734375" style="19" customWidth="1"/>
    <col min="4864" max="4864" width="70.5546875" style="19" customWidth="1"/>
    <col min="4865" max="5088" width="11.5546875" style="19"/>
    <col min="5089" max="5089" width="5.44140625" style="19" bestFit="1" customWidth="1"/>
    <col min="5090" max="5090" width="33" style="19" bestFit="1" customWidth="1"/>
    <col min="5091" max="5091" width="33" style="19" customWidth="1"/>
    <col min="5092" max="5092" width="19.21875" style="19" customWidth="1"/>
    <col min="5093" max="5119" width="13.77734375" style="19" customWidth="1"/>
    <col min="5120" max="5120" width="70.5546875" style="19" customWidth="1"/>
    <col min="5121" max="5344" width="11.5546875" style="19"/>
    <col min="5345" max="5345" width="5.44140625" style="19" bestFit="1" customWidth="1"/>
    <col min="5346" max="5346" width="33" style="19" bestFit="1" customWidth="1"/>
    <col min="5347" max="5347" width="33" style="19" customWidth="1"/>
    <col min="5348" max="5348" width="19.21875" style="19" customWidth="1"/>
    <col min="5349" max="5375" width="13.77734375" style="19" customWidth="1"/>
    <col min="5376" max="5376" width="70.5546875" style="19" customWidth="1"/>
    <col min="5377" max="5600" width="11.5546875" style="19"/>
    <col min="5601" max="5601" width="5.44140625" style="19" bestFit="1" customWidth="1"/>
    <col min="5602" max="5602" width="33" style="19" bestFit="1" customWidth="1"/>
    <col min="5603" max="5603" width="33" style="19" customWidth="1"/>
    <col min="5604" max="5604" width="19.21875" style="19" customWidth="1"/>
    <col min="5605" max="5631" width="13.77734375" style="19" customWidth="1"/>
    <col min="5632" max="5632" width="70.5546875" style="19" customWidth="1"/>
    <col min="5633" max="5856" width="11.5546875" style="19"/>
    <col min="5857" max="5857" width="5.44140625" style="19" bestFit="1" customWidth="1"/>
    <col min="5858" max="5858" width="33" style="19" bestFit="1" customWidth="1"/>
    <col min="5859" max="5859" width="33" style="19" customWidth="1"/>
    <col min="5860" max="5860" width="19.21875" style="19" customWidth="1"/>
    <col min="5861" max="5887" width="13.77734375" style="19" customWidth="1"/>
    <col min="5888" max="5888" width="70.5546875" style="19" customWidth="1"/>
    <col min="5889" max="6112" width="11.5546875" style="19"/>
    <col min="6113" max="6113" width="5.44140625" style="19" bestFit="1" customWidth="1"/>
    <col min="6114" max="6114" width="33" style="19" bestFit="1" customWidth="1"/>
    <col min="6115" max="6115" width="33" style="19" customWidth="1"/>
    <col min="6116" max="6116" width="19.21875" style="19" customWidth="1"/>
    <col min="6117" max="6143" width="13.77734375" style="19" customWidth="1"/>
    <col min="6144" max="6144" width="70.5546875" style="19" customWidth="1"/>
    <col min="6145" max="6368" width="11.5546875" style="19"/>
    <col min="6369" max="6369" width="5.44140625" style="19" bestFit="1" customWidth="1"/>
    <col min="6370" max="6370" width="33" style="19" bestFit="1" customWidth="1"/>
    <col min="6371" max="6371" width="33" style="19" customWidth="1"/>
    <col min="6372" max="6372" width="19.21875" style="19" customWidth="1"/>
    <col min="6373" max="6399" width="13.77734375" style="19" customWidth="1"/>
    <col min="6400" max="6400" width="70.5546875" style="19" customWidth="1"/>
    <col min="6401" max="6624" width="11.5546875" style="19"/>
    <col min="6625" max="6625" width="5.44140625" style="19" bestFit="1" customWidth="1"/>
    <col min="6626" max="6626" width="33" style="19" bestFit="1" customWidth="1"/>
    <col min="6627" max="6627" width="33" style="19" customWidth="1"/>
    <col min="6628" max="6628" width="19.21875" style="19" customWidth="1"/>
    <col min="6629" max="6655" width="13.77734375" style="19" customWidth="1"/>
    <col min="6656" max="6656" width="70.5546875" style="19" customWidth="1"/>
    <col min="6657" max="6880" width="11.5546875" style="19"/>
    <col min="6881" max="6881" width="5.44140625" style="19" bestFit="1" customWidth="1"/>
    <col min="6882" max="6882" width="33" style="19" bestFit="1" customWidth="1"/>
    <col min="6883" max="6883" width="33" style="19" customWidth="1"/>
    <col min="6884" max="6884" width="19.21875" style="19" customWidth="1"/>
    <col min="6885" max="6911" width="13.77734375" style="19" customWidth="1"/>
    <col min="6912" max="6912" width="70.5546875" style="19" customWidth="1"/>
    <col min="6913" max="7136" width="11.5546875" style="19"/>
    <col min="7137" max="7137" width="5.44140625" style="19" bestFit="1" customWidth="1"/>
    <col min="7138" max="7138" width="33" style="19" bestFit="1" customWidth="1"/>
    <col min="7139" max="7139" width="33" style="19" customWidth="1"/>
    <col min="7140" max="7140" width="19.21875" style="19" customWidth="1"/>
    <col min="7141" max="7167" width="13.77734375" style="19" customWidth="1"/>
    <col min="7168" max="7168" width="70.5546875" style="19" customWidth="1"/>
    <col min="7169" max="7392" width="11.5546875" style="19"/>
    <col min="7393" max="7393" width="5.44140625" style="19" bestFit="1" customWidth="1"/>
    <col min="7394" max="7394" width="33" style="19" bestFit="1" customWidth="1"/>
    <col min="7395" max="7395" width="33" style="19" customWidth="1"/>
    <col min="7396" max="7396" width="19.21875" style="19" customWidth="1"/>
    <col min="7397" max="7423" width="13.77734375" style="19" customWidth="1"/>
    <col min="7424" max="7424" width="70.5546875" style="19" customWidth="1"/>
    <col min="7425" max="7648" width="11.5546875" style="19"/>
    <col min="7649" max="7649" width="5.44140625" style="19" bestFit="1" customWidth="1"/>
    <col min="7650" max="7650" width="33" style="19" bestFit="1" customWidth="1"/>
    <col min="7651" max="7651" width="33" style="19" customWidth="1"/>
    <col min="7652" max="7652" width="19.21875" style="19" customWidth="1"/>
    <col min="7653" max="7679" width="13.77734375" style="19" customWidth="1"/>
    <col min="7680" max="7680" width="70.5546875" style="19" customWidth="1"/>
    <col min="7681" max="7904" width="11.5546875" style="19"/>
    <col min="7905" max="7905" width="5.44140625" style="19" bestFit="1" customWidth="1"/>
    <col min="7906" max="7906" width="33" style="19" bestFit="1" customWidth="1"/>
    <col min="7907" max="7907" width="33" style="19" customWidth="1"/>
    <col min="7908" max="7908" width="19.21875" style="19" customWidth="1"/>
    <col min="7909" max="7935" width="13.77734375" style="19" customWidth="1"/>
    <col min="7936" max="7936" width="70.5546875" style="19" customWidth="1"/>
    <col min="7937" max="8160" width="11.5546875" style="19"/>
    <col min="8161" max="8161" width="5.44140625" style="19" bestFit="1" customWidth="1"/>
    <col min="8162" max="8162" width="33" style="19" bestFit="1" customWidth="1"/>
    <col min="8163" max="8163" width="33" style="19" customWidth="1"/>
    <col min="8164" max="8164" width="19.21875" style="19" customWidth="1"/>
    <col min="8165" max="8191" width="13.77734375" style="19" customWidth="1"/>
    <col min="8192" max="8192" width="70.5546875" style="19" customWidth="1"/>
    <col min="8193" max="8416" width="11.5546875" style="19"/>
    <col min="8417" max="8417" width="5.44140625" style="19" bestFit="1" customWidth="1"/>
    <col min="8418" max="8418" width="33" style="19" bestFit="1" customWidth="1"/>
    <col min="8419" max="8419" width="33" style="19" customWidth="1"/>
    <col min="8420" max="8420" width="19.21875" style="19" customWidth="1"/>
    <col min="8421" max="8447" width="13.77734375" style="19" customWidth="1"/>
    <col min="8448" max="8448" width="70.5546875" style="19" customWidth="1"/>
    <col min="8449" max="8672" width="11.5546875" style="19"/>
    <col min="8673" max="8673" width="5.44140625" style="19" bestFit="1" customWidth="1"/>
    <col min="8674" max="8674" width="33" style="19" bestFit="1" customWidth="1"/>
    <col min="8675" max="8675" width="33" style="19" customWidth="1"/>
    <col min="8676" max="8676" width="19.21875" style="19" customWidth="1"/>
    <col min="8677" max="8703" width="13.77734375" style="19" customWidth="1"/>
    <col min="8704" max="8704" width="70.5546875" style="19" customWidth="1"/>
    <col min="8705" max="8928" width="11.5546875" style="19"/>
    <col min="8929" max="8929" width="5.44140625" style="19" bestFit="1" customWidth="1"/>
    <col min="8930" max="8930" width="33" style="19" bestFit="1" customWidth="1"/>
    <col min="8931" max="8931" width="33" style="19" customWidth="1"/>
    <col min="8932" max="8932" width="19.21875" style="19" customWidth="1"/>
    <col min="8933" max="8959" width="13.77734375" style="19" customWidth="1"/>
    <col min="8960" max="8960" width="70.5546875" style="19" customWidth="1"/>
    <col min="8961" max="9184" width="11.5546875" style="19"/>
    <col min="9185" max="9185" width="5.44140625" style="19" bestFit="1" customWidth="1"/>
    <col min="9186" max="9186" width="33" style="19" bestFit="1" customWidth="1"/>
    <col min="9187" max="9187" width="33" style="19" customWidth="1"/>
    <col min="9188" max="9188" width="19.21875" style="19" customWidth="1"/>
    <col min="9189" max="9215" width="13.77734375" style="19" customWidth="1"/>
    <col min="9216" max="9216" width="70.5546875" style="19" customWidth="1"/>
    <col min="9217" max="9440" width="11.5546875" style="19"/>
    <col min="9441" max="9441" width="5.44140625" style="19" bestFit="1" customWidth="1"/>
    <col min="9442" max="9442" width="33" style="19" bestFit="1" customWidth="1"/>
    <col min="9443" max="9443" width="33" style="19" customWidth="1"/>
    <col min="9444" max="9444" width="19.21875" style="19" customWidth="1"/>
    <col min="9445" max="9471" width="13.77734375" style="19" customWidth="1"/>
    <col min="9472" max="9472" width="70.5546875" style="19" customWidth="1"/>
    <col min="9473" max="9696" width="11.5546875" style="19"/>
    <col min="9697" max="9697" width="5.44140625" style="19" bestFit="1" customWidth="1"/>
    <col min="9698" max="9698" width="33" style="19" bestFit="1" customWidth="1"/>
    <col min="9699" max="9699" width="33" style="19" customWidth="1"/>
    <col min="9700" max="9700" width="19.21875" style="19" customWidth="1"/>
    <col min="9701" max="9727" width="13.77734375" style="19" customWidth="1"/>
    <col min="9728" max="9728" width="70.5546875" style="19" customWidth="1"/>
    <col min="9729" max="9952" width="11.5546875" style="19"/>
    <col min="9953" max="9953" width="5.44140625" style="19" bestFit="1" customWidth="1"/>
    <col min="9954" max="9954" width="33" style="19" bestFit="1" customWidth="1"/>
    <col min="9955" max="9955" width="33" style="19" customWidth="1"/>
    <col min="9956" max="9956" width="19.21875" style="19" customWidth="1"/>
    <col min="9957" max="9983" width="13.77734375" style="19" customWidth="1"/>
    <col min="9984" max="9984" width="70.5546875" style="19" customWidth="1"/>
    <col min="9985" max="10208" width="11.5546875" style="19"/>
    <col min="10209" max="10209" width="5.44140625" style="19" bestFit="1" customWidth="1"/>
    <col min="10210" max="10210" width="33" style="19" bestFit="1" customWidth="1"/>
    <col min="10211" max="10211" width="33" style="19" customWidth="1"/>
    <col min="10212" max="10212" width="19.21875" style="19" customWidth="1"/>
    <col min="10213" max="10239" width="13.77734375" style="19" customWidth="1"/>
    <col min="10240" max="10240" width="70.5546875" style="19" customWidth="1"/>
    <col min="10241" max="10464" width="11.5546875" style="19"/>
    <col min="10465" max="10465" width="5.44140625" style="19" bestFit="1" customWidth="1"/>
    <col min="10466" max="10466" width="33" style="19" bestFit="1" customWidth="1"/>
    <col min="10467" max="10467" width="33" style="19" customWidth="1"/>
    <col min="10468" max="10468" width="19.21875" style="19" customWidth="1"/>
    <col min="10469" max="10495" width="13.77734375" style="19" customWidth="1"/>
    <col min="10496" max="10496" width="70.5546875" style="19" customWidth="1"/>
    <col min="10497" max="10720" width="11.5546875" style="19"/>
    <col min="10721" max="10721" width="5.44140625" style="19" bestFit="1" customWidth="1"/>
    <col min="10722" max="10722" width="33" style="19" bestFit="1" customWidth="1"/>
    <col min="10723" max="10723" width="33" style="19" customWidth="1"/>
    <col min="10724" max="10724" width="19.21875" style="19" customWidth="1"/>
    <col min="10725" max="10751" width="13.77734375" style="19" customWidth="1"/>
    <col min="10752" max="10752" width="70.5546875" style="19" customWidth="1"/>
    <col min="10753" max="10976" width="11.5546875" style="19"/>
    <col min="10977" max="10977" width="5.44140625" style="19" bestFit="1" customWidth="1"/>
    <col min="10978" max="10978" width="33" style="19" bestFit="1" customWidth="1"/>
    <col min="10979" max="10979" width="33" style="19" customWidth="1"/>
    <col min="10980" max="10980" width="19.21875" style="19" customWidth="1"/>
    <col min="10981" max="11007" width="13.77734375" style="19" customWidth="1"/>
    <col min="11008" max="11008" width="70.5546875" style="19" customWidth="1"/>
    <col min="11009" max="11232" width="11.5546875" style="19"/>
    <col min="11233" max="11233" width="5.44140625" style="19" bestFit="1" customWidth="1"/>
    <col min="11234" max="11234" width="33" style="19" bestFit="1" customWidth="1"/>
    <col min="11235" max="11235" width="33" style="19" customWidth="1"/>
    <col min="11236" max="11236" width="19.21875" style="19" customWidth="1"/>
    <col min="11237" max="11263" width="13.77734375" style="19" customWidth="1"/>
    <col min="11264" max="11264" width="70.5546875" style="19" customWidth="1"/>
    <col min="11265" max="11488" width="11.5546875" style="19"/>
    <col min="11489" max="11489" width="5.44140625" style="19" bestFit="1" customWidth="1"/>
    <col min="11490" max="11490" width="33" style="19" bestFit="1" customWidth="1"/>
    <col min="11491" max="11491" width="33" style="19" customWidth="1"/>
    <col min="11492" max="11492" width="19.21875" style="19" customWidth="1"/>
    <col min="11493" max="11519" width="13.77734375" style="19" customWidth="1"/>
    <col min="11520" max="11520" width="70.5546875" style="19" customWidth="1"/>
    <col min="11521" max="11744" width="11.5546875" style="19"/>
    <col min="11745" max="11745" width="5.44140625" style="19" bestFit="1" customWidth="1"/>
    <col min="11746" max="11746" width="33" style="19" bestFit="1" customWidth="1"/>
    <col min="11747" max="11747" width="33" style="19" customWidth="1"/>
    <col min="11748" max="11748" width="19.21875" style="19" customWidth="1"/>
    <col min="11749" max="11775" width="13.77734375" style="19" customWidth="1"/>
    <col min="11776" max="11776" width="70.5546875" style="19" customWidth="1"/>
    <col min="11777" max="12000" width="11.5546875" style="19"/>
    <col min="12001" max="12001" width="5.44140625" style="19" bestFit="1" customWidth="1"/>
    <col min="12002" max="12002" width="33" style="19" bestFit="1" customWidth="1"/>
    <col min="12003" max="12003" width="33" style="19" customWidth="1"/>
    <col min="12004" max="12004" width="19.21875" style="19" customWidth="1"/>
    <col min="12005" max="12031" width="13.77734375" style="19" customWidth="1"/>
    <col min="12032" max="12032" width="70.5546875" style="19" customWidth="1"/>
    <col min="12033" max="12256" width="11.5546875" style="19"/>
    <col min="12257" max="12257" width="5.44140625" style="19" bestFit="1" customWidth="1"/>
    <col min="12258" max="12258" width="33" style="19" bestFit="1" customWidth="1"/>
    <col min="12259" max="12259" width="33" style="19" customWidth="1"/>
    <col min="12260" max="12260" width="19.21875" style="19" customWidth="1"/>
    <col min="12261" max="12287" width="13.77734375" style="19" customWidth="1"/>
    <col min="12288" max="12288" width="70.5546875" style="19" customWidth="1"/>
    <col min="12289" max="12512" width="11.5546875" style="19"/>
    <col min="12513" max="12513" width="5.44140625" style="19" bestFit="1" customWidth="1"/>
    <col min="12514" max="12514" width="33" style="19" bestFit="1" customWidth="1"/>
    <col min="12515" max="12515" width="33" style="19" customWidth="1"/>
    <col min="12516" max="12516" width="19.21875" style="19" customWidth="1"/>
    <col min="12517" max="12543" width="13.77734375" style="19" customWidth="1"/>
    <col min="12544" max="12544" width="70.5546875" style="19" customWidth="1"/>
    <col min="12545" max="12768" width="11.5546875" style="19"/>
    <col min="12769" max="12769" width="5.44140625" style="19" bestFit="1" customWidth="1"/>
    <col min="12770" max="12770" width="33" style="19" bestFit="1" customWidth="1"/>
    <col min="12771" max="12771" width="33" style="19" customWidth="1"/>
    <col min="12772" max="12772" width="19.21875" style="19" customWidth="1"/>
    <col min="12773" max="12799" width="13.77734375" style="19" customWidth="1"/>
    <col min="12800" max="12800" width="70.5546875" style="19" customWidth="1"/>
    <col min="12801" max="13024" width="11.5546875" style="19"/>
    <col min="13025" max="13025" width="5.44140625" style="19" bestFit="1" customWidth="1"/>
    <col min="13026" max="13026" width="33" style="19" bestFit="1" customWidth="1"/>
    <col min="13027" max="13027" width="33" style="19" customWidth="1"/>
    <col min="13028" max="13028" width="19.21875" style="19" customWidth="1"/>
    <col min="13029" max="13055" width="13.77734375" style="19" customWidth="1"/>
    <col min="13056" max="13056" width="70.5546875" style="19" customWidth="1"/>
    <col min="13057" max="13280" width="11.5546875" style="19"/>
    <col min="13281" max="13281" width="5.44140625" style="19" bestFit="1" customWidth="1"/>
    <col min="13282" max="13282" width="33" style="19" bestFit="1" customWidth="1"/>
    <col min="13283" max="13283" width="33" style="19" customWidth="1"/>
    <col min="13284" max="13284" width="19.21875" style="19" customWidth="1"/>
    <col min="13285" max="13311" width="13.77734375" style="19" customWidth="1"/>
    <col min="13312" max="13312" width="70.5546875" style="19" customWidth="1"/>
    <col min="13313" max="13536" width="11.5546875" style="19"/>
    <col min="13537" max="13537" width="5.44140625" style="19" bestFit="1" customWidth="1"/>
    <col min="13538" max="13538" width="33" style="19" bestFit="1" customWidth="1"/>
    <col min="13539" max="13539" width="33" style="19" customWidth="1"/>
    <col min="13540" max="13540" width="19.21875" style="19" customWidth="1"/>
    <col min="13541" max="13567" width="13.77734375" style="19" customWidth="1"/>
    <col min="13568" max="13568" width="70.5546875" style="19" customWidth="1"/>
    <col min="13569" max="13792" width="11.5546875" style="19"/>
    <col min="13793" max="13793" width="5.44140625" style="19" bestFit="1" customWidth="1"/>
    <col min="13794" max="13794" width="33" style="19" bestFit="1" customWidth="1"/>
    <col min="13795" max="13795" width="33" style="19" customWidth="1"/>
    <col min="13796" max="13796" width="19.21875" style="19" customWidth="1"/>
    <col min="13797" max="13823" width="13.77734375" style="19" customWidth="1"/>
    <col min="13824" max="13824" width="70.5546875" style="19" customWidth="1"/>
    <col min="13825" max="14048" width="11.5546875" style="19"/>
    <col min="14049" max="14049" width="5.44140625" style="19" bestFit="1" customWidth="1"/>
    <col min="14050" max="14050" width="33" style="19" bestFit="1" customWidth="1"/>
    <col min="14051" max="14051" width="33" style="19" customWidth="1"/>
    <col min="14052" max="14052" width="19.21875" style="19" customWidth="1"/>
    <col min="14053" max="14079" width="13.77734375" style="19" customWidth="1"/>
    <col min="14080" max="14080" width="70.5546875" style="19" customWidth="1"/>
    <col min="14081" max="14304" width="11.5546875" style="19"/>
    <col min="14305" max="14305" width="5.44140625" style="19" bestFit="1" customWidth="1"/>
    <col min="14306" max="14306" width="33" style="19" bestFit="1" customWidth="1"/>
    <col min="14307" max="14307" width="33" style="19" customWidth="1"/>
    <col min="14308" max="14308" width="19.21875" style="19" customWidth="1"/>
    <col min="14309" max="14335" width="13.77734375" style="19" customWidth="1"/>
    <col min="14336" max="14336" width="70.5546875" style="19" customWidth="1"/>
    <col min="14337" max="14560" width="11.5546875" style="19"/>
    <col min="14561" max="14561" width="5.44140625" style="19" bestFit="1" customWidth="1"/>
    <col min="14562" max="14562" width="33" style="19" bestFit="1" customWidth="1"/>
    <col min="14563" max="14563" width="33" style="19" customWidth="1"/>
    <col min="14564" max="14564" width="19.21875" style="19" customWidth="1"/>
    <col min="14565" max="14591" width="13.77734375" style="19" customWidth="1"/>
    <col min="14592" max="14592" width="70.5546875" style="19" customWidth="1"/>
    <col min="14593" max="14816" width="11.5546875" style="19"/>
    <col min="14817" max="14817" width="5.44140625" style="19" bestFit="1" customWidth="1"/>
    <col min="14818" max="14818" width="33" style="19" bestFit="1" customWidth="1"/>
    <col min="14819" max="14819" width="33" style="19" customWidth="1"/>
    <col min="14820" max="14820" width="19.21875" style="19" customWidth="1"/>
    <col min="14821" max="14847" width="13.77734375" style="19" customWidth="1"/>
    <col min="14848" max="14848" width="70.5546875" style="19" customWidth="1"/>
    <col min="14849" max="15072" width="11.5546875" style="19"/>
    <col min="15073" max="15073" width="5.44140625" style="19" bestFit="1" customWidth="1"/>
    <col min="15074" max="15074" width="33" style="19" bestFit="1" customWidth="1"/>
    <col min="15075" max="15075" width="33" style="19" customWidth="1"/>
    <col min="15076" max="15076" width="19.21875" style="19" customWidth="1"/>
    <col min="15077" max="15103" width="13.77734375" style="19" customWidth="1"/>
    <col min="15104" max="15104" width="70.5546875" style="19" customWidth="1"/>
    <col min="15105" max="15328" width="11.5546875" style="19"/>
    <col min="15329" max="15329" width="5.44140625" style="19" bestFit="1" customWidth="1"/>
    <col min="15330" max="15330" width="33" style="19" bestFit="1" customWidth="1"/>
    <col min="15331" max="15331" width="33" style="19" customWidth="1"/>
    <col min="15332" max="15332" width="19.21875" style="19" customWidth="1"/>
    <col min="15333" max="15359" width="13.77734375" style="19" customWidth="1"/>
    <col min="15360" max="15360" width="70.5546875" style="19" customWidth="1"/>
    <col min="15361" max="15584" width="11.5546875" style="19"/>
    <col min="15585" max="15585" width="5.44140625" style="19" bestFit="1" customWidth="1"/>
    <col min="15586" max="15586" width="33" style="19" bestFit="1" customWidth="1"/>
    <col min="15587" max="15587" width="33" style="19" customWidth="1"/>
    <col min="15588" max="15588" width="19.21875" style="19" customWidth="1"/>
    <col min="15589" max="15615" width="13.77734375" style="19" customWidth="1"/>
    <col min="15616" max="15616" width="70.5546875" style="19" customWidth="1"/>
    <col min="15617" max="15840" width="11.5546875" style="19"/>
    <col min="15841" max="15841" width="5.44140625" style="19" bestFit="1" customWidth="1"/>
    <col min="15842" max="15842" width="33" style="19" bestFit="1" customWidth="1"/>
    <col min="15843" max="15843" width="33" style="19" customWidth="1"/>
    <col min="15844" max="15844" width="19.21875" style="19" customWidth="1"/>
    <col min="15845" max="15871" width="13.77734375" style="19" customWidth="1"/>
    <col min="15872" max="15872" width="70.5546875" style="19" customWidth="1"/>
    <col min="15873" max="16096" width="11.5546875" style="19"/>
    <col min="16097" max="16097" width="5.44140625" style="19" bestFit="1" customWidth="1"/>
    <col min="16098" max="16098" width="33" style="19" bestFit="1" customWidth="1"/>
    <col min="16099" max="16099" width="33" style="19" customWidth="1"/>
    <col min="16100" max="16100" width="19.21875" style="19" customWidth="1"/>
    <col min="16101" max="16127" width="13.77734375" style="19" customWidth="1"/>
    <col min="16128" max="16128" width="70.5546875" style="19" customWidth="1"/>
    <col min="16129" max="16384" width="11.5546875" style="19"/>
  </cols>
  <sheetData>
    <row r="1" spans="1:16" ht="34.5" x14ac:dyDescent="0.3">
      <c r="B1" s="153" t="s">
        <v>241</v>
      </c>
    </row>
    <row r="2" spans="1:16" ht="25.5" customHeight="1" x14ac:dyDescent="0.35">
      <c r="B2" s="20" t="s">
        <v>45</v>
      </c>
    </row>
    <row r="3" spans="1:16" ht="25.5" hidden="1" customHeight="1" x14ac:dyDescent="0.3">
      <c r="A3" s="2"/>
      <c r="B3" s="154" t="s">
        <v>163</v>
      </c>
    </row>
    <row r="4" spans="1:16" s="22" customFormat="1" ht="9.6" customHeight="1" x14ac:dyDescent="0.4">
      <c r="B4" s="23"/>
      <c r="C4" s="21"/>
      <c r="D4" s="21"/>
    </row>
    <row r="5" spans="1:16" ht="25.9" customHeight="1" x14ac:dyDescent="0.3">
      <c r="B5" s="25" t="s">
        <v>20</v>
      </c>
      <c r="C5" s="26"/>
      <c r="D5" s="26"/>
      <c r="E5" s="27"/>
      <c r="F5" s="27"/>
      <c r="G5" s="27"/>
      <c r="H5" s="27"/>
      <c r="I5" s="27"/>
      <c r="J5" s="27"/>
      <c r="K5" s="53"/>
      <c r="L5" s="53"/>
      <c r="M5" s="53"/>
      <c r="N5" s="24"/>
      <c r="O5" s="24"/>
      <c r="P5" s="24"/>
    </row>
    <row r="6" spans="1:16" s="24" customFormat="1" ht="15" customHeight="1" x14ac:dyDescent="0.3">
      <c r="A6" s="28"/>
      <c r="B6" s="29"/>
      <c r="C6" s="29"/>
      <c r="D6" s="29"/>
    </row>
    <row r="7" spans="1:16" s="24" customFormat="1" ht="24.6" customHeight="1" x14ac:dyDescent="0.3">
      <c r="A7" s="28"/>
      <c r="B7" s="29"/>
      <c r="C7" s="29"/>
      <c r="D7" s="29"/>
      <c r="G7" s="293" t="s">
        <v>236</v>
      </c>
      <c r="H7" s="294"/>
      <c r="I7" s="268"/>
      <c r="J7" s="269"/>
    </row>
    <row r="8" spans="1:16" ht="24.6" customHeight="1" x14ac:dyDescent="0.3">
      <c r="B8" s="57"/>
      <c r="C8" s="57"/>
      <c r="F8" s="24"/>
      <c r="G8" s="295" t="s">
        <v>237</v>
      </c>
      <c r="H8" s="296"/>
      <c r="I8" s="270"/>
      <c r="J8" s="270"/>
    </row>
    <row r="9" spans="1:16" ht="24.6" customHeight="1" x14ac:dyDescent="0.3">
      <c r="B9" s="57"/>
      <c r="C9" s="57"/>
      <c r="F9" s="24"/>
      <c r="G9" s="293" t="s">
        <v>48</v>
      </c>
      <c r="H9" s="294"/>
      <c r="I9" s="270"/>
      <c r="J9" s="270"/>
    </row>
    <row r="10" spans="1:16" s="33" customFormat="1" ht="14.45" customHeight="1" x14ac:dyDescent="0.2">
      <c r="B10" s="58"/>
      <c r="C10" s="81"/>
      <c r="D10" s="81"/>
      <c r="E10" s="112"/>
      <c r="F10" s="113"/>
      <c r="G10" s="113"/>
      <c r="H10" s="113"/>
      <c r="I10" s="113"/>
      <c r="J10" s="113"/>
    </row>
    <row r="11" spans="1:16" s="31" customFormat="1" ht="27.4" customHeight="1" x14ac:dyDescent="0.3">
      <c r="B11" s="259" t="s">
        <v>238</v>
      </c>
      <c r="C11" s="259"/>
      <c r="D11" s="259"/>
      <c r="E11" s="259"/>
      <c r="F11" s="259"/>
      <c r="G11" s="259"/>
      <c r="H11" s="259"/>
      <c r="I11" s="259"/>
      <c r="J11" s="259"/>
      <c r="K11" s="59"/>
      <c r="L11" s="59"/>
      <c r="M11" s="53"/>
    </row>
    <row r="12" spans="1:16" s="31" customFormat="1" ht="12.6" customHeight="1" x14ac:dyDescent="0.3">
      <c r="B12" s="60"/>
      <c r="C12" s="58"/>
      <c r="D12" s="61"/>
      <c r="E12" s="62"/>
      <c r="F12" s="62"/>
      <c r="G12" s="62"/>
      <c r="H12" s="62"/>
      <c r="I12" s="62"/>
      <c r="J12" s="62"/>
      <c r="K12" s="62"/>
      <c r="L12" s="62"/>
    </row>
    <row r="13" spans="1:16" s="31" customFormat="1" ht="31.9" customHeight="1" x14ac:dyDescent="0.3">
      <c r="B13" s="260" t="s">
        <v>104</v>
      </c>
      <c r="C13" s="262" t="s">
        <v>49</v>
      </c>
      <c r="D13" s="262"/>
      <c r="E13" s="114" t="s">
        <v>105</v>
      </c>
      <c r="F13" s="114" t="s">
        <v>106</v>
      </c>
      <c r="G13" s="115" t="s">
        <v>107</v>
      </c>
      <c r="H13" s="115" t="s">
        <v>108</v>
      </c>
      <c r="I13" s="115" t="s">
        <v>109</v>
      </c>
      <c r="J13" s="264" t="s">
        <v>94</v>
      </c>
      <c r="K13" s="116"/>
      <c r="L13" s="62"/>
    </row>
    <row r="14" spans="1:16" s="117" customFormat="1" ht="13.15" customHeight="1" x14ac:dyDescent="0.3">
      <c r="B14" s="261"/>
      <c r="C14" s="263"/>
      <c r="D14" s="263"/>
      <c r="E14" s="118">
        <f>'Factory Input Fields'!$E$59</f>
        <v>0</v>
      </c>
      <c r="F14" s="118">
        <f>'Factory Input Fields'!$E$59</f>
        <v>0</v>
      </c>
      <c r="G14" s="118" t="s">
        <v>110</v>
      </c>
      <c r="H14" s="119"/>
      <c r="I14" s="119"/>
      <c r="J14" s="265"/>
      <c r="K14" s="116"/>
      <c r="L14" s="62"/>
    </row>
    <row r="15" spans="1:16" ht="43.15" customHeight="1" x14ac:dyDescent="0.3">
      <c r="B15" s="254">
        <f>'Factory Input Fields'!B60</f>
        <v>4800</v>
      </c>
      <c r="C15" s="266" t="s">
        <v>124</v>
      </c>
      <c r="D15" s="267"/>
      <c r="E15" s="63">
        <f>'Factory Input Fields'!E60</f>
        <v>1.0731837204860005E-2</v>
      </c>
      <c r="F15" s="63">
        <f>'Factory Input Fields'!F60</f>
        <v>0</v>
      </c>
      <c r="G15" s="63">
        <f>'Factory Input Fields'!G60</f>
        <v>0</v>
      </c>
      <c r="H15" s="120">
        <f>'Factory Input Fields'!$H$60</f>
        <v>0</v>
      </c>
      <c r="I15" s="93">
        <f>SUM(G15:H15)</f>
        <v>0</v>
      </c>
      <c r="J15" s="92"/>
      <c r="K15" s="121"/>
    </row>
    <row r="16" spans="1:16" ht="43.15" customHeight="1" x14ac:dyDescent="0.3">
      <c r="B16" s="254">
        <f>'Factory Input Fields'!B61</f>
        <v>7200</v>
      </c>
      <c r="C16" s="266" t="s">
        <v>111</v>
      </c>
      <c r="D16" s="267"/>
      <c r="E16" s="63">
        <f>'Factory Input Fields'!E61</f>
        <v>1.6097755807290007E-2</v>
      </c>
      <c r="F16" s="63">
        <f>'Factory Input Fields'!F61</f>
        <v>0</v>
      </c>
      <c r="G16" s="63">
        <f>'Factory Input Fields'!G61</f>
        <v>0</v>
      </c>
      <c r="H16" s="120">
        <f>'Factory Input Fields'!$H$61</f>
        <v>0</v>
      </c>
      <c r="I16" s="93">
        <f t="shared" ref="I16" si="0">SUM(G16:H16)</f>
        <v>0</v>
      </c>
      <c r="J16" s="94">
        <f>IFERROR((I16-I15)/I15,0)</f>
        <v>0</v>
      </c>
      <c r="K16" s="122"/>
    </row>
    <row r="18" spans="2:10" s="31" customFormat="1" ht="30.6" customHeight="1" x14ac:dyDescent="0.3">
      <c r="B18" s="65" t="s">
        <v>50</v>
      </c>
      <c r="C18" s="66"/>
      <c r="D18" s="66"/>
      <c r="E18" s="67"/>
      <c r="F18" s="67"/>
      <c r="G18" s="67"/>
      <c r="H18" s="67"/>
      <c r="I18" s="67"/>
      <c r="J18" s="66"/>
    </row>
    <row r="19" spans="2:10" s="31" customFormat="1" ht="16.149999999999999" customHeight="1" x14ac:dyDescent="0.3">
      <c r="B19" s="32"/>
      <c r="E19" s="64"/>
      <c r="F19" s="64"/>
      <c r="G19" s="64"/>
      <c r="H19" s="64"/>
      <c r="I19" s="64"/>
    </row>
    <row r="20" spans="2:10" ht="28.15" customHeight="1" x14ac:dyDescent="0.3">
      <c r="C20" s="330" t="s">
        <v>51</v>
      </c>
      <c r="D20" s="330"/>
      <c r="E20" s="238" t="s">
        <v>52</v>
      </c>
      <c r="F20" s="238"/>
      <c r="G20" s="331" t="s">
        <v>53</v>
      </c>
      <c r="H20" s="332"/>
      <c r="I20" s="332"/>
      <c r="J20" s="333"/>
    </row>
    <row r="21" spans="2:10" ht="32.25" customHeight="1" x14ac:dyDescent="0.3">
      <c r="B21" s="125" t="s">
        <v>78</v>
      </c>
      <c r="C21" s="326" t="s">
        <v>117</v>
      </c>
      <c r="D21" s="327"/>
      <c r="E21" s="334"/>
      <c r="F21" s="334"/>
      <c r="G21" s="298" t="s">
        <v>54</v>
      </c>
      <c r="H21" s="298"/>
      <c r="I21" s="298"/>
      <c r="J21" s="298"/>
    </row>
    <row r="22" spans="2:10" ht="32.25" customHeight="1" x14ac:dyDescent="0.3">
      <c r="B22" s="126" t="s">
        <v>79</v>
      </c>
      <c r="C22" s="326" t="s">
        <v>26</v>
      </c>
      <c r="D22" s="327"/>
      <c r="E22" s="328"/>
      <c r="F22" s="328"/>
      <c r="G22" s="298" t="s">
        <v>86</v>
      </c>
      <c r="H22" s="298"/>
      <c r="I22" s="298"/>
      <c r="J22" s="298"/>
    </row>
    <row r="23" spans="2:10" ht="32.25" customHeight="1" x14ac:dyDescent="0.3">
      <c r="B23" s="127" t="s">
        <v>8</v>
      </c>
      <c r="C23" s="326" t="s">
        <v>55</v>
      </c>
      <c r="D23" s="327"/>
      <c r="E23" s="329"/>
      <c r="F23" s="329"/>
      <c r="G23" s="470" t="s">
        <v>242</v>
      </c>
      <c r="H23" s="470"/>
      <c r="I23" s="470"/>
      <c r="J23" s="470"/>
    </row>
    <row r="24" spans="2:10" ht="32.25" customHeight="1" x14ac:dyDescent="0.3">
      <c r="C24" s="322" t="s">
        <v>112</v>
      </c>
      <c r="D24" s="322"/>
      <c r="E24" s="323">
        <f>IFERROR(E22/E23,0)</f>
        <v>0</v>
      </c>
      <c r="F24" s="323"/>
      <c r="G24" s="324" t="s">
        <v>243</v>
      </c>
      <c r="H24" s="324"/>
      <c r="I24" s="324"/>
      <c r="J24" s="324"/>
    </row>
    <row r="25" spans="2:10" ht="28.15" customHeight="1" x14ac:dyDescent="0.3">
      <c r="B25" s="125" t="s">
        <v>239</v>
      </c>
      <c r="C25" s="325" t="s">
        <v>56</v>
      </c>
      <c r="D25" s="325"/>
      <c r="E25" s="321"/>
      <c r="F25" s="321"/>
      <c r="G25" s="298" t="s">
        <v>57</v>
      </c>
      <c r="H25" s="298"/>
      <c r="I25" s="298"/>
      <c r="J25" s="298"/>
    </row>
    <row r="26" spans="2:10" ht="28.15" customHeight="1" x14ac:dyDescent="0.3">
      <c r="B26" s="126" t="s">
        <v>240</v>
      </c>
      <c r="C26" s="304" t="s">
        <v>58</v>
      </c>
      <c r="D26" s="305"/>
      <c r="E26" s="321"/>
      <c r="F26" s="321"/>
      <c r="G26" s="298" t="s">
        <v>59</v>
      </c>
      <c r="H26" s="298"/>
      <c r="I26" s="298"/>
      <c r="J26" s="298"/>
    </row>
    <row r="27" spans="2:10" ht="28.15" customHeight="1" x14ac:dyDescent="0.3">
      <c r="B27" s="127" t="s">
        <v>9</v>
      </c>
      <c r="C27" s="304" t="s">
        <v>71</v>
      </c>
      <c r="D27" s="305"/>
      <c r="E27" s="306"/>
      <c r="F27" s="307"/>
      <c r="G27" s="298" t="s">
        <v>72</v>
      </c>
      <c r="H27" s="298"/>
      <c r="I27" s="298"/>
      <c r="J27" s="298"/>
    </row>
    <row r="28" spans="2:10" ht="30" customHeight="1" x14ac:dyDescent="0.3">
      <c r="C28" s="308" t="s">
        <v>80</v>
      </c>
      <c r="D28" s="309"/>
      <c r="E28" s="310">
        <f>SUM(E25:F27)</f>
        <v>0</v>
      </c>
      <c r="F28" s="311"/>
      <c r="G28" s="312"/>
      <c r="H28" s="313"/>
      <c r="I28" s="313"/>
      <c r="J28" s="314"/>
    </row>
    <row r="29" spans="2:10" ht="28.15" customHeight="1" x14ac:dyDescent="0.3">
      <c r="B29" s="315" t="s">
        <v>113</v>
      </c>
      <c r="C29" s="316" t="s">
        <v>41</v>
      </c>
      <c r="D29" s="316"/>
      <c r="E29" s="129" t="s">
        <v>229</v>
      </c>
      <c r="F29" s="68" t="s">
        <v>64</v>
      </c>
      <c r="G29" s="317" t="s">
        <v>65</v>
      </c>
      <c r="H29" s="318"/>
      <c r="I29" s="318"/>
      <c r="J29" s="319"/>
    </row>
    <row r="30" spans="2:10" ht="28.15" customHeight="1" x14ac:dyDescent="0.3">
      <c r="B30" s="315"/>
      <c r="C30" s="69" t="s">
        <v>66</v>
      </c>
      <c r="D30" s="70">
        <f>E14</f>
        <v>0</v>
      </c>
      <c r="E30" s="71">
        <f>E24*E15</f>
        <v>0</v>
      </c>
      <c r="F30" s="71">
        <f>E24*E16</f>
        <v>0</v>
      </c>
      <c r="G30" s="317"/>
      <c r="H30" s="318"/>
      <c r="I30" s="318"/>
      <c r="J30" s="319"/>
    </row>
    <row r="31" spans="2:10" ht="28.15" customHeight="1" x14ac:dyDescent="0.3">
      <c r="B31" s="315"/>
      <c r="C31" s="69" t="s">
        <v>67</v>
      </c>
      <c r="D31" s="70">
        <f>F14</f>
        <v>0</v>
      </c>
      <c r="E31" s="71">
        <f>E24*F15</f>
        <v>0</v>
      </c>
      <c r="F31" s="71">
        <f>E24*F16</f>
        <v>0</v>
      </c>
      <c r="G31" s="317"/>
      <c r="H31" s="318"/>
      <c r="I31" s="318"/>
      <c r="J31" s="319"/>
    </row>
    <row r="32" spans="2:10" ht="28.15" customHeight="1" x14ac:dyDescent="0.3">
      <c r="B32" s="315"/>
      <c r="C32" s="320" t="s">
        <v>68</v>
      </c>
      <c r="D32" s="320"/>
      <c r="E32" s="242">
        <f>SUM(E30:E31)</f>
        <v>0</v>
      </c>
      <c r="F32" s="242">
        <f>SUM(F30:F31)</f>
        <v>0</v>
      </c>
      <c r="G32" s="317"/>
      <c r="H32" s="318"/>
      <c r="I32" s="318"/>
      <c r="J32" s="319"/>
    </row>
    <row r="33" spans="2:10" ht="28.15" customHeight="1" x14ac:dyDescent="0.3">
      <c r="B33" s="315"/>
      <c r="C33" s="304" t="s">
        <v>83</v>
      </c>
      <c r="D33" s="305"/>
      <c r="E33" s="312">
        <f>E24*H15</f>
        <v>0</v>
      </c>
      <c r="F33" s="314"/>
      <c r="G33" s="298" t="s">
        <v>244</v>
      </c>
      <c r="H33" s="298"/>
      <c r="I33" s="298"/>
      <c r="J33" s="298"/>
    </row>
    <row r="34" spans="2:10" ht="28.15" customHeight="1" x14ac:dyDescent="0.3">
      <c r="B34" s="126" t="s">
        <v>10</v>
      </c>
      <c r="C34" s="304" t="s">
        <v>69</v>
      </c>
      <c r="D34" s="305"/>
      <c r="E34" s="306"/>
      <c r="F34" s="307"/>
      <c r="G34" s="298" t="s">
        <v>70</v>
      </c>
      <c r="H34" s="298"/>
      <c r="I34" s="298"/>
      <c r="J34" s="298"/>
    </row>
    <row r="35" spans="2:10" ht="28.15" customHeight="1" x14ac:dyDescent="0.3">
      <c r="B35" s="126" t="s">
        <v>11</v>
      </c>
      <c r="C35" s="304" t="s">
        <v>60</v>
      </c>
      <c r="D35" s="305"/>
      <c r="E35" s="306"/>
      <c r="F35" s="307"/>
      <c r="G35" s="298" t="s">
        <v>61</v>
      </c>
      <c r="H35" s="298"/>
      <c r="I35" s="298"/>
      <c r="J35" s="298"/>
    </row>
    <row r="36" spans="2:10" ht="28.15" customHeight="1" x14ac:dyDescent="0.3">
      <c r="B36" s="127" t="s">
        <v>12</v>
      </c>
      <c r="C36" s="304" t="s">
        <v>62</v>
      </c>
      <c r="D36" s="305"/>
      <c r="E36" s="306"/>
      <c r="F36" s="307"/>
      <c r="G36" s="298" t="s">
        <v>63</v>
      </c>
      <c r="H36" s="298"/>
      <c r="I36" s="298"/>
      <c r="J36" s="298"/>
    </row>
    <row r="37" spans="2:10" s="72" customFormat="1" ht="28.15" customHeight="1" x14ac:dyDescent="0.2">
      <c r="C37" s="301" t="s">
        <v>81</v>
      </c>
      <c r="D37" s="301"/>
      <c r="E37" s="235">
        <f>E25+E26+E35+E36+E32+E34+E27+E33</f>
        <v>0</v>
      </c>
      <c r="F37" s="235">
        <f>E25+E26+E35+E36+F32+E34+E27+E33</f>
        <v>0</v>
      </c>
      <c r="G37" s="298"/>
      <c r="H37" s="298"/>
      <c r="I37" s="298"/>
      <c r="J37" s="298"/>
    </row>
    <row r="38" spans="2:10" ht="28.15" customHeight="1" x14ac:dyDescent="0.3">
      <c r="B38" s="55" t="s">
        <v>13</v>
      </c>
      <c r="C38" s="73" t="s">
        <v>73</v>
      </c>
      <c r="D38" s="74"/>
      <c r="E38" s="235">
        <f>D38*E37</f>
        <v>0</v>
      </c>
      <c r="F38" s="235">
        <f>D38*F37</f>
        <v>0</v>
      </c>
      <c r="G38" s="298" t="s">
        <v>74</v>
      </c>
      <c r="H38" s="298"/>
      <c r="I38" s="298"/>
      <c r="J38" s="298"/>
    </row>
    <row r="39" spans="2:10" ht="28.15" customHeight="1" x14ac:dyDescent="0.3">
      <c r="B39" s="243" t="s">
        <v>14</v>
      </c>
      <c r="C39" s="73" t="s">
        <v>207</v>
      </c>
      <c r="D39" s="74"/>
      <c r="E39" s="235">
        <f>D39*E37</f>
        <v>0</v>
      </c>
      <c r="F39" s="235">
        <f>D39*F37</f>
        <v>0</v>
      </c>
      <c r="G39" s="297" t="s">
        <v>230</v>
      </c>
      <c r="H39" s="298"/>
      <c r="I39" s="298"/>
      <c r="J39" s="298"/>
    </row>
    <row r="40" spans="2:10" ht="28.15" customHeight="1" x14ac:dyDescent="0.3">
      <c r="C40" s="299" t="s">
        <v>82</v>
      </c>
      <c r="D40" s="299"/>
      <c r="E40" s="242">
        <f>SUM(E37:E39)</f>
        <v>0</v>
      </c>
      <c r="F40" s="242">
        <f>SUM(F37:F39)</f>
        <v>0</v>
      </c>
      <c r="G40" s="300"/>
      <c r="H40" s="300"/>
      <c r="I40" s="300"/>
      <c r="J40" s="300"/>
    </row>
    <row r="41" spans="2:10" ht="28.15" customHeight="1" x14ac:dyDescent="0.3">
      <c r="C41" s="301" t="s">
        <v>75</v>
      </c>
      <c r="D41" s="301"/>
      <c r="E41" s="75"/>
      <c r="F41" s="76">
        <f>IFERROR((F40-E40)/E40,0)</f>
        <v>0</v>
      </c>
      <c r="G41" s="298"/>
      <c r="H41" s="298"/>
      <c r="I41" s="298"/>
      <c r="J41" s="298"/>
    </row>
    <row r="43" spans="2:10" ht="34.15" customHeight="1" x14ac:dyDescent="0.3">
      <c r="B43" s="125" t="s">
        <v>16</v>
      </c>
      <c r="C43" s="77"/>
      <c r="D43" s="302" t="s">
        <v>76</v>
      </c>
      <c r="E43" s="303"/>
      <c r="F43" s="303"/>
      <c r="G43" s="303"/>
      <c r="H43" s="78"/>
      <c r="I43" s="79" t="s">
        <v>77</v>
      </c>
      <c r="J43" s="80"/>
    </row>
    <row r="44" spans="2:10" ht="34.15" customHeight="1" x14ac:dyDescent="0.3">
      <c r="B44" s="130" t="s">
        <v>17</v>
      </c>
      <c r="C44" s="131"/>
      <c r="D44" s="147" t="s">
        <v>155</v>
      </c>
      <c r="E44" s="148">
        <f>C44*E40</f>
        <v>0</v>
      </c>
      <c r="F44" s="148">
        <f>C44*F40</f>
        <v>0</v>
      </c>
      <c r="G44" s="149" t="s">
        <v>156</v>
      </c>
      <c r="I44" s="79"/>
      <c r="J44" s="150"/>
    </row>
  </sheetData>
  <sheetProtection algorithmName="SHA-512" hashValue="t7xv8xSF1G3qaNXFgxt9V1OuNl4iTucw+i2v6YyaxNsFn9HwwmIblcxKwgU2vAYCDkjW4AQJhnVhpkRs5oVm/w==" saltValue="pHl2Ny1CDrkYfM1f9lhB3g==" spinCount="100000" sheet="1" objects="1" scenarios="1"/>
  <mergeCells count="63">
    <mergeCell ref="C15:D15"/>
    <mergeCell ref="C16:D16"/>
    <mergeCell ref="C20:D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C24:D24"/>
    <mergeCell ref="E24:F24"/>
    <mergeCell ref="G24:J24"/>
    <mergeCell ref="C25:D25"/>
    <mergeCell ref="E25:F25"/>
    <mergeCell ref="G25:J25"/>
    <mergeCell ref="C26:D26"/>
    <mergeCell ref="E26:F26"/>
    <mergeCell ref="G26:J26"/>
    <mergeCell ref="C27:D27"/>
    <mergeCell ref="E27:F27"/>
    <mergeCell ref="G27:J27"/>
    <mergeCell ref="C28:D28"/>
    <mergeCell ref="E28:F28"/>
    <mergeCell ref="G28:J28"/>
    <mergeCell ref="B29:B33"/>
    <mergeCell ref="C29:D29"/>
    <mergeCell ref="G29:J32"/>
    <mergeCell ref="C32:D32"/>
    <mergeCell ref="C33:D33"/>
    <mergeCell ref="E33:F33"/>
    <mergeCell ref="G33:J33"/>
    <mergeCell ref="C34:D34"/>
    <mergeCell ref="E34:F34"/>
    <mergeCell ref="G34:J34"/>
    <mergeCell ref="C35:D35"/>
    <mergeCell ref="E35:F35"/>
    <mergeCell ref="G35:J35"/>
    <mergeCell ref="C36:D36"/>
    <mergeCell ref="E36:F36"/>
    <mergeCell ref="G36:J36"/>
    <mergeCell ref="C37:D37"/>
    <mergeCell ref="G37:J37"/>
    <mergeCell ref="C40:D40"/>
    <mergeCell ref="G40:J40"/>
    <mergeCell ref="C41:D41"/>
    <mergeCell ref="G41:J41"/>
    <mergeCell ref="D43:G43"/>
    <mergeCell ref="I9:J9"/>
    <mergeCell ref="G9:H9"/>
    <mergeCell ref="G8:H8"/>
    <mergeCell ref="G7:H7"/>
    <mergeCell ref="G39:J39"/>
    <mergeCell ref="G38:J38"/>
    <mergeCell ref="B11:J11"/>
    <mergeCell ref="B13:B14"/>
    <mergeCell ref="C13:D14"/>
    <mergeCell ref="J13:J14"/>
    <mergeCell ref="I7:J7"/>
    <mergeCell ref="I8:J8"/>
  </mergeCells>
  <conditionalFormatting sqref="J15">
    <cfRule type="cellIs" dxfId="3" priority="2" operator="lessThan">
      <formula>0</formula>
    </cfRule>
    <cfRule type="cellIs" dxfId="2" priority="3" operator="lessThan">
      <formula>0</formula>
    </cfRule>
  </conditionalFormatting>
  <hyperlinks>
    <hyperlink ref="B3" r:id="rId1" xr:uid="{6F91F16B-725C-4DB0-AA3B-351C8E170CE6}"/>
  </hyperlinks>
  <pageMargins left="0.25" right="0.25" top="0.25" bottom="0.25" header="0.3" footer="0.3"/>
  <pageSetup paperSize="9" scale="47" fitToHeight="0" orientation="landscape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Button 1">
              <controlPr defaultSize="0" print="0" autoFill="0" autoPict="0" macro="[0]!Macro2">
                <anchor moveWithCells="1">
                  <from>
                    <xdr:col>1</xdr:col>
                    <xdr:colOff>47625</xdr:colOff>
                    <xdr:row>5</xdr:row>
                    <xdr:rowOff>114300</xdr:rowOff>
                  </from>
                  <to>
                    <xdr:col>2</xdr:col>
                    <xdr:colOff>1362075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F4FB-1DB3-41DC-9F58-10B68260CF49}">
  <sheetPr codeName="Sheet3">
    <pageSetUpPr fitToPage="1"/>
  </sheetPr>
  <dimension ref="A2:R33"/>
  <sheetViews>
    <sheetView showGridLines="0" zoomScale="59" zoomScaleNormal="59" workbookViewId="0">
      <pane xSplit="4" ySplit="11" topLeftCell="E12" activePane="bottomRight" state="frozen"/>
      <selection activeCell="B5" sqref="B5"/>
      <selection pane="topRight" activeCell="B5" sqref="B5"/>
      <selection pane="bottomLeft" activeCell="B5" sqref="B5"/>
      <selection pane="bottomRight" activeCell="H9" sqref="H9"/>
    </sheetView>
  </sheetViews>
  <sheetFormatPr defaultColWidth="11.5546875" defaultRowHeight="17.25" x14ac:dyDescent="0.3"/>
  <cols>
    <col min="1" max="1" width="4.21875" style="1" customWidth="1"/>
    <col min="2" max="2" width="33" style="2" bestFit="1" customWidth="1"/>
    <col min="3" max="3" width="34.21875" style="2" customWidth="1"/>
    <col min="4" max="4" width="4.109375" style="2" customWidth="1"/>
    <col min="5" max="6" width="24" style="2" customWidth="1"/>
    <col min="7" max="7" width="4.109375" style="2" customWidth="1"/>
    <col min="8" max="9" width="24" style="2" customWidth="1"/>
    <col min="10" max="10" width="4.109375" style="2" customWidth="1"/>
    <col min="11" max="12" width="24" style="2" customWidth="1"/>
    <col min="13" max="13" width="4.88671875" style="2" customWidth="1"/>
    <col min="14" max="15" width="24" style="2" customWidth="1"/>
    <col min="16" max="16" width="14" style="2" customWidth="1"/>
    <col min="17" max="17" width="24" style="2" customWidth="1"/>
    <col min="18" max="238" width="11.5546875" style="2"/>
    <col min="239" max="239" width="5.44140625" style="2" bestFit="1" customWidth="1"/>
    <col min="240" max="240" width="33" style="2" bestFit="1" customWidth="1"/>
    <col min="241" max="241" width="33" style="2" customWidth="1"/>
    <col min="242" max="242" width="19.21875" style="2" customWidth="1"/>
    <col min="243" max="269" width="13.77734375" style="2" customWidth="1"/>
    <col min="270" max="270" width="70.5546875" style="2" customWidth="1"/>
    <col min="271" max="494" width="11.5546875" style="2"/>
    <col min="495" max="495" width="5.44140625" style="2" bestFit="1" customWidth="1"/>
    <col min="496" max="496" width="33" style="2" bestFit="1" customWidth="1"/>
    <col min="497" max="497" width="33" style="2" customWidth="1"/>
    <col min="498" max="498" width="19.21875" style="2" customWidth="1"/>
    <col min="499" max="525" width="13.77734375" style="2" customWidth="1"/>
    <col min="526" max="526" width="70.5546875" style="2" customWidth="1"/>
    <col min="527" max="750" width="11.5546875" style="2"/>
    <col min="751" max="751" width="5.44140625" style="2" bestFit="1" customWidth="1"/>
    <col min="752" max="752" width="33" style="2" bestFit="1" customWidth="1"/>
    <col min="753" max="753" width="33" style="2" customWidth="1"/>
    <col min="754" max="754" width="19.21875" style="2" customWidth="1"/>
    <col min="755" max="781" width="13.77734375" style="2" customWidth="1"/>
    <col min="782" max="782" width="70.5546875" style="2" customWidth="1"/>
    <col min="783" max="1006" width="11.5546875" style="2"/>
    <col min="1007" max="1007" width="5.44140625" style="2" bestFit="1" customWidth="1"/>
    <col min="1008" max="1008" width="33" style="2" bestFit="1" customWidth="1"/>
    <col min="1009" max="1009" width="33" style="2" customWidth="1"/>
    <col min="1010" max="1010" width="19.21875" style="2" customWidth="1"/>
    <col min="1011" max="1037" width="13.77734375" style="2" customWidth="1"/>
    <col min="1038" max="1038" width="70.5546875" style="2" customWidth="1"/>
    <col min="1039" max="1262" width="11.5546875" style="2"/>
    <col min="1263" max="1263" width="5.44140625" style="2" bestFit="1" customWidth="1"/>
    <col min="1264" max="1264" width="33" style="2" bestFit="1" customWidth="1"/>
    <col min="1265" max="1265" width="33" style="2" customWidth="1"/>
    <col min="1266" max="1266" width="19.21875" style="2" customWidth="1"/>
    <col min="1267" max="1293" width="13.77734375" style="2" customWidth="1"/>
    <col min="1294" max="1294" width="70.5546875" style="2" customWidth="1"/>
    <col min="1295" max="1518" width="11.5546875" style="2"/>
    <col min="1519" max="1519" width="5.44140625" style="2" bestFit="1" customWidth="1"/>
    <col min="1520" max="1520" width="33" style="2" bestFit="1" customWidth="1"/>
    <col min="1521" max="1521" width="33" style="2" customWidth="1"/>
    <col min="1522" max="1522" width="19.21875" style="2" customWidth="1"/>
    <col min="1523" max="1549" width="13.77734375" style="2" customWidth="1"/>
    <col min="1550" max="1550" width="70.5546875" style="2" customWidth="1"/>
    <col min="1551" max="1774" width="11.5546875" style="2"/>
    <col min="1775" max="1775" width="5.44140625" style="2" bestFit="1" customWidth="1"/>
    <col min="1776" max="1776" width="33" style="2" bestFit="1" customWidth="1"/>
    <col min="1777" max="1777" width="33" style="2" customWidth="1"/>
    <col min="1778" max="1778" width="19.21875" style="2" customWidth="1"/>
    <col min="1779" max="1805" width="13.77734375" style="2" customWidth="1"/>
    <col min="1806" max="1806" width="70.5546875" style="2" customWidth="1"/>
    <col min="1807" max="2030" width="11.5546875" style="2"/>
    <col min="2031" max="2031" width="5.44140625" style="2" bestFit="1" customWidth="1"/>
    <col min="2032" max="2032" width="33" style="2" bestFit="1" customWidth="1"/>
    <col min="2033" max="2033" width="33" style="2" customWidth="1"/>
    <col min="2034" max="2034" width="19.21875" style="2" customWidth="1"/>
    <col min="2035" max="2061" width="13.77734375" style="2" customWidth="1"/>
    <col min="2062" max="2062" width="70.5546875" style="2" customWidth="1"/>
    <col min="2063" max="2286" width="11.5546875" style="2"/>
    <col min="2287" max="2287" width="5.44140625" style="2" bestFit="1" customWidth="1"/>
    <col min="2288" max="2288" width="33" style="2" bestFit="1" customWidth="1"/>
    <col min="2289" max="2289" width="33" style="2" customWidth="1"/>
    <col min="2290" max="2290" width="19.21875" style="2" customWidth="1"/>
    <col min="2291" max="2317" width="13.77734375" style="2" customWidth="1"/>
    <col min="2318" max="2318" width="70.5546875" style="2" customWidth="1"/>
    <col min="2319" max="2542" width="11.5546875" style="2"/>
    <col min="2543" max="2543" width="5.44140625" style="2" bestFit="1" customWidth="1"/>
    <col min="2544" max="2544" width="33" style="2" bestFit="1" customWidth="1"/>
    <col min="2545" max="2545" width="33" style="2" customWidth="1"/>
    <col min="2546" max="2546" width="19.21875" style="2" customWidth="1"/>
    <col min="2547" max="2573" width="13.77734375" style="2" customWidth="1"/>
    <col min="2574" max="2574" width="70.5546875" style="2" customWidth="1"/>
    <col min="2575" max="2798" width="11.5546875" style="2"/>
    <col min="2799" max="2799" width="5.44140625" style="2" bestFit="1" customWidth="1"/>
    <col min="2800" max="2800" width="33" style="2" bestFit="1" customWidth="1"/>
    <col min="2801" max="2801" width="33" style="2" customWidth="1"/>
    <col min="2802" max="2802" width="19.21875" style="2" customWidth="1"/>
    <col min="2803" max="2829" width="13.77734375" style="2" customWidth="1"/>
    <col min="2830" max="2830" width="70.5546875" style="2" customWidth="1"/>
    <col min="2831" max="3054" width="11.5546875" style="2"/>
    <col min="3055" max="3055" width="5.44140625" style="2" bestFit="1" customWidth="1"/>
    <col min="3056" max="3056" width="33" style="2" bestFit="1" customWidth="1"/>
    <col min="3057" max="3057" width="33" style="2" customWidth="1"/>
    <col min="3058" max="3058" width="19.21875" style="2" customWidth="1"/>
    <col min="3059" max="3085" width="13.77734375" style="2" customWidth="1"/>
    <col min="3086" max="3086" width="70.5546875" style="2" customWidth="1"/>
    <col min="3087" max="3310" width="11.5546875" style="2"/>
    <col min="3311" max="3311" width="5.44140625" style="2" bestFit="1" customWidth="1"/>
    <col min="3312" max="3312" width="33" style="2" bestFit="1" customWidth="1"/>
    <col min="3313" max="3313" width="33" style="2" customWidth="1"/>
    <col min="3314" max="3314" width="19.21875" style="2" customWidth="1"/>
    <col min="3315" max="3341" width="13.77734375" style="2" customWidth="1"/>
    <col min="3342" max="3342" width="70.5546875" style="2" customWidth="1"/>
    <col min="3343" max="3566" width="11.5546875" style="2"/>
    <col min="3567" max="3567" width="5.44140625" style="2" bestFit="1" customWidth="1"/>
    <col min="3568" max="3568" width="33" style="2" bestFit="1" customWidth="1"/>
    <col min="3569" max="3569" width="33" style="2" customWidth="1"/>
    <col min="3570" max="3570" width="19.21875" style="2" customWidth="1"/>
    <col min="3571" max="3597" width="13.77734375" style="2" customWidth="1"/>
    <col min="3598" max="3598" width="70.5546875" style="2" customWidth="1"/>
    <col min="3599" max="3822" width="11.5546875" style="2"/>
    <col min="3823" max="3823" width="5.44140625" style="2" bestFit="1" customWidth="1"/>
    <col min="3824" max="3824" width="33" style="2" bestFit="1" customWidth="1"/>
    <col min="3825" max="3825" width="33" style="2" customWidth="1"/>
    <col min="3826" max="3826" width="19.21875" style="2" customWidth="1"/>
    <col min="3827" max="3853" width="13.77734375" style="2" customWidth="1"/>
    <col min="3854" max="3854" width="70.5546875" style="2" customWidth="1"/>
    <col min="3855" max="4078" width="11.5546875" style="2"/>
    <col min="4079" max="4079" width="5.44140625" style="2" bestFit="1" customWidth="1"/>
    <col min="4080" max="4080" width="33" style="2" bestFit="1" customWidth="1"/>
    <col min="4081" max="4081" width="33" style="2" customWidth="1"/>
    <col min="4082" max="4082" width="19.21875" style="2" customWidth="1"/>
    <col min="4083" max="4109" width="13.77734375" style="2" customWidth="1"/>
    <col min="4110" max="4110" width="70.5546875" style="2" customWidth="1"/>
    <col min="4111" max="4334" width="11.5546875" style="2"/>
    <col min="4335" max="4335" width="5.44140625" style="2" bestFit="1" customWidth="1"/>
    <col min="4336" max="4336" width="33" style="2" bestFit="1" customWidth="1"/>
    <col min="4337" max="4337" width="33" style="2" customWidth="1"/>
    <col min="4338" max="4338" width="19.21875" style="2" customWidth="1"/>
    <col min="4339" max="4365" width="13.77734375" style="2" customWidth="1"/>
    <col min="4366" max="4366" width="70.5546875" style="2" customWidth="1"/>
    <col min="4367" max="4590" width="11.5546875" style="2"/>
    <col min="4591" max="4591" width="5.44140625" style="2" bestFit="1" customWidth="1"/>
    <col min="4592" max="4592" width="33" style="2" bestFit="1" customWidth="1"/>
    <col min="4593" max="4593" width="33" style="2" customWidth="1"/>
    <col min="4594" max="4594" width="19.21875" style="2" customWidth="1"/>
    <col min="4595" max="4621" width="13.77734375" style="2" customWidth="1"/>
    <col min="4622" max="4622" width="70.5546875" style="2" customWidth="1"/>
    <col min="4623" max="4846" width="11.5546875" style="2"/>
    <col min="4847" max="4847" width="5.44140625" style="2" bestFit="1" customWidth="1"/>
    <col min="4848" max="4848" width="33" style="2" bestFit="1" customWidth="1"/>
    <col min="4849" max="4849" width="33" style="2" customWidth="1"/>
    <col min="4850" max="4850" width="19.21875" style="2" customWidth="1"/>
    <col min="4851" max="4877" width="13.77734375" style="2" customWidth="1"/>
    <col min="4878" max="4878" width="70.5546875" style="2" customWidth="1"/>
    <col min="4879" max="5102" width="11.5546875" style="2"/>
    <col min="5103" max="5103" width="5.44140625" style="2" bestFit="1" customWidth="1"/>
    <col min="5104" max="5104" width="33" style="2" bestFit="1" customWidth="1"/>
    <col min="5105" max="5105" width="33" style="2" customWidth="1"/>
    <col min="5106" max="5106" width="19.21875" style="2" customWidth="1"/>
    <col min="5107" max="5133" width="13.77734375" style="2" customWidth="1"/>
    <col min="5134" max="5134" width="70.5546875" style="2" customWidth="1"/>
    <col min="5135" max="5358" width="11.5546875" style="2"/>
    <col min="5359" max="5359" width="5.44140625" style="2" bestFit="1" customWidth="1"/>
    <col min="5360" max="5360" width="33" style="2" bestFit="1" customWidth="1"/>
    <col min="5361" max="5361" width="33" style="2" customWidth="1"/>
    <col min="5362" max="5362" width="19.21875" style="2" customWidth="1"/>
    <col min="5363" max="5389" width="13.77734375" style="2" customWidth="1"/>
    <col min="5390" max="5390" width="70.5546875" style="2" customWidth="1"/>
    <col min="5391" max="5614" width="11.5546875" style="2"/>
    <col min="5615" max="5615" width="5.44140625" style="2" bestFit="1" customWidth="1"/>
    <col min="5616" max="5616" width="33" style="2" bestFit="1" customWidth="1"/>
    <col min="5617" max="5617" width="33" style="2" customWidth="1"/>
    <col min="5618" max="5618" width="19.21875" style="2" customWidth="1"/>
    <col min="5619" max="5645" width="13.77734375" style="2" customWidth="1"/>
    <col min="5646" max="5646" width="70.5546875" style="2" customWidth="1"/>
    <col min="5647" max="5870" width="11.5546875" style="2"/>
    <col min="5871" max="5871" width="5.44140625" style="2" bestFit="1" customWidth="1"/>
    <col min="5872" max="5872" width="33" style="2" bestFit="1" customWidth="1"/>
    <col min="5873" max="5873" width="33" style="2" customWidth="1"/>
    <col min="5874" max="5874" width="19.21875" style="2" customWidth="1"/>
    <col min="5875" max="5901" width="13.77734375" style="2" customWidth="1"/>
    <col min="5902" max="5902" width="70.5546875" style="2" customWidth="1"/>
    <col min="5903" max="6126" width="11.5546875" style="2"/>
    <col min="6127" max="6127" width="5.44140625" style="2" bestFit="1" customWidth="1"/>
    <col min="6128" max="6128" width="33" style="2" bestFit="1" customWidth="1"/>
    <col min="6129" max="6129" width="33" style="2" customWidth="1"/>
    <col min="6130" max="6130" width="19.21875" style="2" customWidth="1"/>
    <col min="6131" max="6157" width="13.77734375" style="2" customWidth="1"/>
    <col min="6158" max="6158" width="70.5546875" style="2" customWidth="1"/>
    <col min="6159" max="6382" width="11.5546875" style="2"/>
    <col min="6383" max="6383" width="5.44140625" style="2" bestFit="1" customWidth="1"/>
    <col min="6384" max="6384" width="33" style="2" bestFit="1" customWidth="1"/>
    <col min="6385" max="6385" width="33" style="2" customWidth="1"/>
    <col min="6386" max="6386" width="19.21875" style="2" customWidth="1"/>
    <col min="6387" max="6413" width="13.77734375" style="2" customWidth="1"/>
    <col min="6414" max="6414" width="70.5546875" style="2" customWidth="1"/>
    <col min="6415" max="6638" width="11.5546875" style="2"/>
    <col min="6639" max="6639" width="5.44140625" style="2" bestFit="1" customWidth="1"/>
    <col min="6640" max="6640" width="33" style="2" bestFit="1" customWidth="1"/>
    <col min="6641" max="6641" width="33" style="2" customWidth="1"/>
    <col min="6642" max="6642" width="19.21875" style="2" customWidth="1"/>
    <col min="6643" max="6669" width="13.77734375" style="2" customWidth="1"/>
    <col min="6670" max="6670" width="70.5546875" style="2" customWidth="1"/>
    <col min="6671" max="6894" width="11.5546875" style="2"/>
    <col min="6895" max="6895" width="5.44140625" style="2" bestFit="1" customWidth="1"/>
    <col min="6896" max="6896" width="33" style="2" bestFit="1" customWidth="1"/>
    <col min="6897" max="6897" width="33" style="2" customWidth="1"/>
    <col min="6898" max="6898" width="19.21875" style="2" customWidth="1"/>
    <col min="6899" max="6925" width="13.77734375" style="2" customWidth="1"/>
    <col min="6926" max="6926" width="70.5546875" style="2" customWidth="1"/>
    <col min="6927" max="7150" width="11.5546875" style="2"/>
    <col min="7151" max="7151" width="5.44140625" style="2" bestFit="1" customWidth="1"/>
    <col min="7152" max="7152" width="33" style="2" bestFit="1" customWidth="1"/>
    <col min="7153" max="7153" width="33" style="2" customWidth="1"/>
    <col min="7154" max="7154" width="19.21875" style="2" customWidth="1"/>
    <col min="7155" max="7181" width="13.77734375" style="2" customWidth="1"/>
    <col min="7182" max="7182" width="70.5546875" style="2" customWidth="1"/>
    <col min="7183" max="7406" width="11.5546875" style="2"/>
    <col min="7407" max="7407" width="5.44140625" style="2" bestFit="1" customWidth="1"/>
    <col min="7408" max="7408" width="33" style="2" bestFit="1" customWidth="1"/>
    <col min="7409" max="7409" width="33" style="2" customWidth="1"/>
    <col min="7410" max="7410" width="19.21875" style="2" customWidth="1"/>
    <col min="7411" max="7437" width="13.77734375" style="2" customWidth="1"/>
    <col min="7438" max="7438" width="70.5546875" style="2" customWidth="1"/>
    <col min="7439" max="7662" width="11.5546875" style="2"/>
    <col min="7663" max="7663" width="5.44140625" style="2" bestFit="1" customWidth="1"/>
    <col min="7664" max="7664" width="33" style="2" bestFit="1" customWidth="1"/>
    <col min="7665" max="7665" width="33" style="2" customWidth="1"/>
    <col min="7666" max="7666" width="19.21875" style="2" customWidth="1"/>
    <col min="7667" max="7693" width="13.77734375" style="2" customWidth="1"/>
    <col min="7694" max="7694" width="70.5546875" style="2" customWidth="1"/>
    <col min="7695" max="7918" width="11.5546875" style="2"/>
    <col min="7919" max="7919" width="5.44140625" style="2" bestFit="1" customWidth="1"/>
    <col min="7920" max="7920" width="33" style="2" bestFit="1" customWidth="1"/>
    <col min="7921" max="7921" width="33" style="2" customWidth="1"/>
    <col min="7922" max="7922" width="19.21875" style="2" customWidth="1"/>
    <col min="7923" max="7949" width="13.77734375" style="2" customWidth="1"/>
    <col min="7950" max="7950" width="70.5546875" style="2" customWidth="1"/>
    <col min="7951" max="8174" width="11.5546875" style="2"/>
    <col min="8175" max="8175" width="5.44140625" style="2" bestFit="1" customWidth="1"/>
    <col min="8176" max="8176" width="33" style="2" bestFit="1" customWidth="1"/>
    <col min="8177" max="8177" width="33" style="2" customWidth="1"/>
    <col min="8178" max="8178" width="19.21875" style="2" customWidth="1"/>
    <col min="8179" max="8205" width="13.77734375" style="2" customWidth="1"/>
    <col min="8206" max="8206" width="70.5546875" style="2" customWidth="1"/>
    <col min="8207" max="8430" width="11.5546875" style="2"/>
    <col min="8431" max="8431" width="5.44140625" style="2" bestFit="1" customWidth="1"/>
    <col min="8432" max="8432" width="33" style="2" bestFit="1" customWidth="1"/>
    <col min="8433" max="8433" width="33" style="2" customWidth="1"/>
    <col min="8434" max="8434" width="19.21875" style="2" customWidth="1"/>
    <col min="8435" max="8461" width="13.77734375" style="2" customWidth="1"/>
    <col min="8462" max="8462" width="70.5546875" style="2" customWidth="1"/>
    <col min="8463" max="8686" width="11.5546875" style="2"/>
    <col min="8687" max="8687" width="5.44140625" style="2" bestFit="1" customWidth="1"/>
    <col min="8688" max="8688" width="33" style="2" bestFit="1" customWidth="1"/>
    <col min="8689" max="8689" width="33" style="2" customWidth="1"/>
    <col min="8690" max="8690" width="19.21875" style="2" customWidth="1"/>
    <col min="8691" max="8717" width="13.77734375" style="2" customWidth="1"/>
    <col min="8718" max="8718" width="70.5546875" style="2" customWidth="1"/>
    <col min="8719" max="8942" width="11.5546875" style="2"/>
    <col min="8943" max="8943" width="5.44140625" style="2" bestFit="1" customWidth="1"/>
    <col min="8944" max="8944" width="33" style="2" bestFit="1" customWidth="1"/>
    <col min="8945" max="8945" width="33" style="2" customWidth="1"/>
    <col min="8946" max="8946" width="19.21875" style="2" customWidth="1"/>
    <col min="8947" max="8973" width="13.77734375" style="2" customWidth="1"/>
    <col min="8974" max="8974" width="70.5546875" style="2" customWidth="1"/>
    <col min="8975" max="9198" width="11.5546875" style="2"/>
    <col min="9199" max="9199" width="5.44140625" style="2" bestFit="1" customWidth="1"/>
    <col min="9200" max="9200" width="33" style="2" bestFit="1" customWidth="1"/>
    <col min="9201" max="9201" width="33" style="2" customWidth="1"/>
    <col min="9202" max="9202" width="19.21875" style="2" customWidth="1"/>
    <col min="9203" max="9229" width="13.77734375" style="2" customWidth="1"/>
    <col min="9230" max="9230" width="70.5546875" style="2" customWidth="1"/>
    <col min="9231" max="9454" width="11.5546875" style="2"/>
    <col min="9455" max="9455" width="5.44140625" style="2" bestFit="1" customWidth="1"/>
    <col min="9456" max="9456" width="33" style="2" bestFit="1" customWidth="1"/>
    <col min="9457" max="9457" width="33" style="2" customWidth="1"/>
    <col min="9458" max="9458" width="19.21875" style="2" customWidth="1"/>
    <col min="9459" max="9485" width="13.77734375" style="2" customWidth="1"/>
    <col min="9486" max="9486" width="70.5546875" style="2" customWidth="1"/>
    <col min="9487" max="9710" width="11.5546875" style="2"/>
    <col min="9711" max="9711" width="5.44140625" style="2" bestFit="1" customWidth="1"/>
    <col min="9712" max="9712" width="33" style="2" bestFit="1" customWidth="1"/>
    <col min="9713" max="9713" width="33" style="2" customWidth="1"/>
    <col min="9714" max="9714" width="19.21875" style="2" customWidth="1"/>
    <col min="9715" max="9741" width="13.77734375" style="2" customWidth="1"/>
    <col min="9742" max="9742" width="70.5546875" style="2" customWidth="1"/>
    <col min="9743" max="9966" width="11.5546875" style="2"/>
    <col min="9967" max="9967" width="5.44140625" style="2" bestFit="1" customWidth="1"/>
    <col min="9968" max="9968" width="33" style="2" bestFit="1" customWidth="1"/>
    <col min="9969" max="9969" width="33" style="2" customWidth="1"/>
    <col min="9970" max="9970" width="19.21875" style="2" customWidth="1"/>
    <col min="9971" max="9997" width="13.77734375" style="2" customWidth="1"/>
    <col min="9998" max="9998" width="70.5546875" style="2" customWidth="1"/>
    <col min="9999" max="10222" width="11.5546875" style="2"/>
    <col min="10223" max="10223" width="5.44140625" style="2" bestFit="1" customWidth="1"/>
    <col min="10224" max="10224" width="33" style="2" bestFit="1" customWidth="1"/>
    <col min="10225" max="10225" width="33" style="2" customWidth="1"/>
    <col min="10226" max="10226" width="19.21875" style="2" customWidth="1"/>
    <col min="10227" max="10253" width="13.77734375" style="2" customWidth="1"/>
    <col min="10254" max="10254" width="70.5546875" style="2" customWidth="1"/>
    <col min="10255" max="10478" width="11.5546875" style="2"/>
    <col min="10479" max="10479" width="5.44140625" style="2" bestFit="1" customWidth="1"/>
    <col min="10480" max="10480" width="33" style="2" bestFit="1" customWidth="1"/>
    <col min="10481" max="10481" width="33" style="2" customWidth="1"/>
    <col min="10482" max="10482" width="19.21875" style="2" customWidth="1"/>
    <col min="10483" max="10509" width="13.77734375" style="2" customWidth="1"/>
    <col min="10510" max="10510" width="70.5546875" style="2" customWidth="1"/>
    <col min="10511" max="10734" width="11.5546875" style="2"/>
    <col min="10735" max="10735" width="5.44140625" style="2" bestFit="1" customWidth="1"/>
    <col min="10736" max="10736" width="33" style="2" bestFit="1" customWidth="1"/>
    <col min="10737" max="10737" width="33" style="2" customWidth="1"/>
    <col min="10738" max="10738" width="19.21875" style="2" customWidth="1"/>
    <col min="10739" max="10765" width="13.77734375" style="2" customWidth="1"/>
    <col min="10766" max="10766" width="70.5546875" style="2" customWidth="1"/>
    <col min="10767" max="10990" width="11.5546875" style="2"/>
    <col min="10991" max="10991" width="5.44140625" style="2" bestFit="1" customWidth="1"/>
    <col min="10992" max="10992" width="33" style="2" bestFit="1" customWidth="1"/>
    <col min="10993" max="10993" width="33" style="2" customWidth="1"/>
    <col min="10994" max="10994" width="19.21875" style="2" customWidth="1"/>
    <col min="10995" max="11021" width="13.77734375" style="2" customWidth="1"/>
    <col min="11022" max="11022" width="70.5546875" style="2" customWidth="1"/>
    <col min="11023" max="11246" width="11.5546875" style="2"/>
    <col min="11247" max="11247" width="5.44140625" style="2" bestFit="1" customWidth="1"/>
    <col min="11248" max="11248" width="33" style="2" bestFit="1" customWidth="1"/>
    <col min="11249" max="11249" width="33" style="2" customWidth="1"/>
    <col min="11250" max="11250" width="19.21875" style="2" customWidth="1"/>
    <col min="11251" max="11277" width="13.77734375" style="2" customWidth="1"/>
    <col min="11278" max="11278" width="70.5546875" style="2" customWidth="1"/>
    <col min="11279" max="11502" width="11.5546875" style="2"/>
    <col min="11503" max="11503" width="5.44140625" style="2" bestFit="1" customWidth="1"/>
    <col min="11504" max="11504" width="33" style="2" bestFit="1" customWidth="1"/>
    <col min="11505" max="11505" width="33" style="2" customWidth="1"/>
    <col min="11506" max="11506" width="19.21875" style="2" customWidth="1"/>
    <col min="11507" max="11533" width="13.77734375" style="2" customWidth="1"/>
    <col min="11534" max="11534" width="70.5546875" style="2" customWidth="1"/>
    <col min="11535" max="11758" width="11.5546875" style="2"/>
    <col min="11759" max="11759" width="5.44140625" style="2" bestFit="1" customWidth="1"/>
    <col min="11760" max="11760" width="33" style="2" bestFit="1" customWidth="1"/>
    <col min="11761" max="11761" width="33" style="2" customWidth="1"/>
    <col min="11762" max="11762" width="19.21875" style="2" customWidth="1"/>
    <col min="11763" max="11789" width="13.77734375" style="2" customWidth="1"/>
    <col min="11790" max="11790" width="70.5546875" style="2" customWidth="1"/>
    <col min="11791" max="12014" width="11.5546875" style="2"/>
    <col min="12015" max="12015" width="5.44140625" style="2" bestFit="1" customWidth="1"/>
    <col min="12016" max="12016" width="33" style="2" bestFit="1" customWidth="1"/>
    <col min="12017" max="12017" width="33" style="2" customWidth="1"/>
    <col min="12018" max="12018" width="19.21875" style="2" customWidth="1"/>
    <col min="12019" max="12045" width="13.77734375" style="2" customWidth="1"/>
    <col min="12046" max="12046" width="70.5546875" style="2" customWidth="1"/>
    <col min="12047" max="12270" width="11.5546875" style="2"/>
    <col min="12271" max="12271" width="5.44140625" style="2" bestFit="1" customWidth="1"/>
    <col min="12272" max="12272" width="33" style="2" bestFit="1" customWidth="1"/>
    <col min="12273" max="12273" width="33" style="2" customWidth="1"/>
    <col min="12274" max="12274" width="19.21875" style="2" customWidth="1"/>
    <col min="12275" max="12301" width="13.77734375" style="2" customWidth="1"/>
    <col min="12302" max="12302" width="70.5546875" style="2" customWidth="1"/>
    <col min="12303" max="12526" width="11.5546875" style="2"/>
    <col min="12527" max="12527" width="5.44140625" style="2" bestFit="1" customWidth="1"/>
    <col min="12528" max="12528" width="33" style="2" bestFit="1" customWidth="1"/>
    <col min="12529" max="12529" width="33" style="2" customWidth="1"/>
    <col min="12530" max="12530" width="19.21875" style="2" customWidth="1"/>
    <col min="12531" max="12557" width="13.77734375" style="2" customWidth="1"/>
    <col min="12558" max="12558" width="70.5546875" style="2" customWidth="1"/>
    <col min="12559" max="12782" width="11.5546875" style="2"/>
    <col min="12783" max="12783" width="5.44140625" style="2" bestFit="1" customWidth="1"/>
    <col min="12784" max="12784" width="33" style="2" bestFit="1" customWidth="1"/>
    <col min="12785" max="12785" width="33" style="2" customWidth="1"/>
    <col min="12786" max="12786" width="19.21875" style="2" customWidth="1"/>
    <col min="12787" max="12813" width="13.77734375" style="2" customWidth="1"/>
    <col min="12814" max="12814" width="70.5546875" style="2" customWidth="1"/>
    <col min="12815" max="13038" width="11.5546875" style="2"/>
    <col min="13039" max="13039" width="5.44140625" style="2" bestFit="1" customWidth="1"/>
    <col min="13040" max="13040" width="33" style="2" bestFit="1" customWidth="1"/>
    <col min="13041" max="13041" width="33" style="2" customWidth="1"/>
    <col min="13042" max="13042" width="19.21875" style="2" customWidth="1"/>
    <col min="13043" max="13069" width="13.77734375" style="2" customWidth="1"/>
    <col min="13070" max="13070" width="70.5546875" style="2" customWidth="1"/>
    <col min="13071" max="13294" width="11.5546875" style="2"/>
    <col min="13295" max="13295" width="5.44140625" style="2" bestFit="1" customWidth="1"/>
    <col min="13296" max="13296" width="33" style="2" bestFit="1" customWidth="1"/>
    <col min="13297" max="13297" width="33" style="2" customWidth="1"/>
    <col min="13298" max="13298" width="19.21875" style="2" customWidth="1"/>
    <col min="13299" max="13325" width="13.77734375" style="2" customWidth="1"/>
    <col min="13326" max="13326" width="70.5546875" style="2" customWidth="1"/>
    <col min="13327" max="13550" width="11.5546875" style="2"/>
    <col min="13551" max="13551" width="5.44140625" style="2" bestFit="1" customWidth="1"/>
    <col min="13552" max="13552" width="33" style="2" bestFit="1" customWidth="1"/>
    <col min="13553" max="13553" width="33" style="2" customWidth="1"/>
    <col min="13554" max="13554" width="19.21875" style="2" customWidth="1"/>
    <col min="13555" max="13581" width="13.77734375" style="2" customWidth="1"/>
    <col min="13582" max="13582" width="70.5546875" style="2" customWidth="1"/>
    <col min="13583" max="13806" width="11.5546875" style="2"/>
    <col min="13807" max="13807" width="5.44140625" style="2" bestFit="1" customWidth="1"/>
    <col min="13808" max="13808" width="33" style="2" bestFit="1" customWidth="1"/>
    <col min="13809" max="13809" width="33" style="2" customWidth="1"/>
    <col min="13810" max="13810" width="19.21875" style="2" customWidth="1"/>
    <col min="13811" max="13837" width="13.77734375" style="2" customWidth="1"/>
    <col min="13838" max="13838" width="70.5546875" style="2" customWidth="1"/>
    <col min="13839" max="14062" width="11.5546875" style="2"/>
    <col min="14063" max="14063" width="5.44140625" style="2" bestFit="1" customWidth="1"/>
    <col min="14064" max="14064" width="33" style="2" bestFit="1" customWidth="1"/>
    <col min="14065" max="14065" width="33" style="2" customWidth="1"/>
    <col min="14066" max="14066" width="19.21875" style="2" customWidth="1"/>
    <col min="14067" max="14093" width="13.77734375" style="2" customWidth="1"/>
    <col min="14094" max="14094" width="70.5546875" style="2" customWidth="1"/>
    <col min="14095" max="14318" width="11.5546875" style="2"/>
    <col min="14319" max="14319" width="5.44140625" style="2" bestFit="1" customWidth="1"/>
    <col min="14320" max="14320" width="33" style="2" bestFit="1" customWidth="1"/>
    <col min="14321" max="14321" width="33" style="2" customWidth="1"/>
    <col min="14322" max="14322" width="19.21875" style="2" customWidth="1"/>
    <col min="14323" max="14349" width="13.77734375" style="2" customWidth="1"/>
    <col min="14350" max="14350" width="70.5546875" style="2" customWidth="1"/>
    <col min="14351" max="14574" width="11.5546875" style="2"/>
    <col min="14575" max="14575" width="5.44140625" style="2" bestFit="1" customWidth="1"/>
    <col min="14576" max="14576" width="33" style="2" bestFit="1" customWidth="1"/>
    <col min="14577" max="14577" width="33" style="2" customWidth="1"/>
    <col min="14578" max="14578" width="19.21875" style="2" customWidth="1"/>
    <col min="14579" max="14605" width="13.77734375" style="2" customWidth="1"/>
    <col min="14606" max="14606" width="70.5546875" style="2" customWidth="1"/>
    <col min="14607" max="14830" width="11.5546875" style="2"/>
    <col min="14831" max="14831" width="5.44140625" style="2" bestFit="1" customWidth="1"/>
    <col min="14832" max="14832" width="33" style="2" bestFit="1" customWidth="1"/>
    <col min="14833" max="14833" width="33" style="2" customWidth="1"/>
    <col min="14834" max="14834" width="19.21875" style="2" customWidth="1"/>
    <col min="14835" max="14861" width="13.77734375" style="2" customWidth="1"/>
    <col min="14862" max="14862" width="70.5546875" style="2" customWidth="1"/>
    <col min="14863" max="15086" width="11.5546875" style="2"/>
    <col min="15087" max="15087" width="5.44140625" style="2" bestFit="1" customWidth="1"/>
    <col min="15088" max="15088" width="33" style="2" bestFit="1" customWidth="1"/>
    <col min="15089" max="15089" width="33" style="2" customWidth="1"/>
    <col min="15090" max="15090" width="19.21875" style="2" customWidth="1"/>
    <col min="15091" max="15117" width="13.77734375" style="2" customWidth="1"/>
    <col min="15118" max="15118" width="70.5546875" style="2" customWidth="1"/>
    <col min="15119" max="15342" width="11.5546875" style="2"/>
    <col min="15343" max="15343" width="5.44140625" style="2" bestFit="1" customWidth="1"/>
    <col min="15344" max="15344" width="33" style="2" bestFit="1" customWidth="1"/>
    <col min="15345" max="15345" width="33" style="2" customWidth="1"/>
    <col min="15346" max="15346" width="19.21875" style="2" customWidth="1"/>
    <col min="15347" max="15373" width="13.77734375" style="2" customWidth="1"/>
    <col min="15374" max="15374" width="70.5546875" style="2" customWidth="1"/>
    <col min="15375" max="15598" width="11.5546875" style="2"/>
    <col min="15599" max="15599" width="5.44140625" style="2" bestFit="1" customWidth="1"/>
    <col min="15600" max="15600" width="33" style="2" bestFit="1" customWidth="1"/>
    <col min="15601" max="15601" width="33" style="2" customWidth="1"/>
    <col min="15602" max="15602" width="19.21875" style="2" customWidth="1"/>
    <col min="15603" max="15629" width="13.77734375" style="2" customWidth="1"/>
    <col min="15630" max="15630" width="70.5546875" style="2" customWidth="1"/>
    <col min="15631" max="15854" width="11.5546875" style="2"/>
    <col min="15855" max="15855" width="5.44140625" style="2" bestFit="1" customWidth="1"/>
    <col min="15856" max="15856" width="33" style="2" bestFit="1" customWidth="1"/>
    <col min="15857" max="15857" width="33" style="2" customWidth="1"/>
    <col min="15858" max="15858" width="19.21875" style="2" customWidth="1"/>
    <col min="15859" max="15885" width="13.77734375" style="2" customWidth="1"/>
    <col min="15886" max="15886" width="70.5546875" style="2" customWidth="1"/>
    <col min="15887" max="16110" width="11.5546875" style="2"/>
    <col min="16111" max="16111" width="5.44140625" style="2" bestFit="1" customWidth="1"/>
    <col min="16112" max="16112" width="33" style="2" bestFit="1" customWidth="1"/>
    <col min="16113" max="16113" width="33" style="2" customWidth="1"/>
    <col min="16114" max="16114" width="19.21875" style="2" customWidth="1"/>
    <col min="16115" max="16141" width="13.77734375" style="2" customWidth="1"/>
    <col min="16142" max="16142" width="70.5546875" style="2" customWidth="1"/>
    <col min="16143" max="16384" width="11.5546875" style="2"/>
  </cols>
  <sheetData>
    <row r="2" spans="1:18" s="18" customFormat="1" ht="79.5" customHeight="1" x14ac:dyDescent="0.8">
      <c r="A2" s="17"/>
      <c r="B2" s="152" t="s">
        <v>161</v>
      </c>
    </row>
    <row r="3" spans="1:18" ht="45" customHeight="1" thickBot="1" x14ac:dyDescent="0.35"/>
    <row r="4" spans="1:18" ht="67.150000000000006" customHeight="1" thickBot="1" x14ac:dyDescent="0.85">
      <c r="B4" s="347" t="s">
        <v>44</v>
      </c>
      <c r="C4" s="348"/>
      <c r="E4" s="337" t="s">
        <v>34</v>
      </c>
      <c r="F4" s="338"/>
      <c r="H4" s="339" t="s">
        <v>118</v>
      </c>
      <c r="I4" s="340"/>
      <c r="K4" s="337" t="s">
        <v>39</v>
      </c>
      <c r="L4" s="338"/>
      <c r="N4" s="370" t="s">
        <v>29</v>
      </c>
      <c r="O4" s="371"/>
      <c r="P4" s="18"/>
    </row>
    <row r="5" spans="1:18" ht="53.25" customHeight="1" thickBot="1" x14ac:dyDescent="0.85">
      <c r="B5" s="349">
        <f>'Factory Input Fields'!C10</f>
        <v>1300</v>
      </c>
      <c r="C5" s="350"/>
      <c r="E5" s="343">
        <f>(1-E7-E8)*4800+E7*3600+E8*2400</f>
        <v>4800</v>
      </c>
      <c r="F5" s="344"/>
      <c r="H5" s="341">
        <f>(1-H7-H8)*'Factory Input Fields'!C38+'Labour Minute Value Myanmar'!H7:I7*0.75*'Factory Input Fields'!C38+'Labour Minute Value Myanmar'!H8*0.5*'Factory Input Fields'!C38</f>
        <v>7200</v>
      </c>
      <c r="I5" s="342"/>
      <c r="K5" s="372">
        <f>'Factory Input Fields'!C23</f>
        <v>0</v>
      </c>
      <c r="L5" s="373"/>
      <c r="N5" s="341">
        <f>'Factory Input Fields'!C12</f>
        <v>0</v>
      </c>
      <c r="O5" s="342"/>
      <c r="P5" s="18"/>
    </row>
    <row r="6" spans="1:18" ht="15.4" customHeight="1" thickBot="1" x14ac:dyDescent="0.35"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8" ht="55.15" customHeight="1" thickBot="1" x14ac:dyDescent="0.35">
      <c r="B7" s="353" t="s">
        <v>119</v>
      </c>
      <c r="C7" s="354"/>
      <c r="D7" s="128"/>
      <c r="E7" s="345">
        <f>'Factory Input Fields'!E16</f>
        <v>0</v>
      </c>
      <c r="F7" s="346"/>
      <c r="G7" s="11"/>
      <c r="H7" s="345">
        <f>'Factory Input Fields'!E16</f>
        <v>0</v>
      </c>
      <c r="I7" s="346"/>
      <c r="J7" s="11"/>
      <c r="K7" s="11"/>
      <c r="L7" s="11"/>
      <c r="M7" s="11"/>
      <c r="N7" s="11"/>
      <c r="O7" s="11"/>
      <c r="P7" s="11"/>
      <c r="Q7" s="11"/>
    </row>
    <row r="8" spans="1:18" ht="55.15" customHeight="1" thickBot="1" x14ac:dyDescent="0.35">
      <c r="B8" s="353" t="s">
        <v>165</v>
      </c>
      <c r="C8" s="354"/>
      <c r="D8" s="128"/>
      <c r="E8" s="345">
        <f>'Factory Input Fields'!F16</f>
        <v>0</v>
      </c>
      <c r="F8" s="346"/>
      <c r="G8" s="11"/>
      <c r="H8" s="345">
        <f>'Factory Input Fields'!F16</f>
        <v>0</v>
      </c>
      <c r="I8" s="346"/>
      <c r="J8" s="11"/>
      <c r="K8" s="11"/>
      <c r="L8" s="11"/>
      <c r="M8" s="11"/>
      <c r="N8" s="11"/>
      <c r="O8" s="11"/>
      <c r="P8" s="11"/>
      <c r="Q8" s="11"/>
    </row>
    <row r="9" spans="1:18" ht="18" thickBot="1" x14ac:dyDescent="0.35"/>
    <row r="10" spans="1:18" s="16" customFormat="1" ht="52.15" customHeight="1" thickBot="1" x14ac:dyDescent="0.45">
      <c r="A10" s="15"/>
      <c r="B10" s="356" t="s">
        <v>6</v>
      </c>
      <c r="C10" s="357"/>
      <c r="D10" s="36"/>
      <c r="E10" s="351" t="s">
        <v>30</v>
      </c>
      <c r="F10" s="352"/>
      <c r="G10" s="36"/>
      <c r="H10" s="335" t="s">
        <v>31</v>
      </c>
      <c r="I10" s="336"/>
      <c r="J10" s="36"/>
      <c r="K10" s="369" t="s">
        <v>7</v>
      </c>
      <c r="L10" s="369"/>
      <c r="M10" s="369"/>
      <c r="N10" s="369"/>
      <c r="O10" s="369"/>
      <c r="P10" s="369"/>
      <c r="Q10" s="369"/>
    </row>
    <row r="11" spans="1:18" ht="76.900000000000006" customHeight="1" x14ac:dyDescent="0.3">
      <c r="A11" s="3"/>
      <c r="B11" s="358"/>
      <c r="C11" s="359"/>
      <c r="D11" s="36"/>
      <c r="E11" s="136" t="s">
        <v>32</v>
      </c>
      <c r="F11" s="136" t="s">
        <v>33</v>
      </c>
      <c r="G11" s="137"/>
      <c r="H11" s="136" t="s">
        <v>32</v>
      </c>
      <c r="I11" s="136" t="s">
        <v>19</v>
      </c>
      <c r="J11" s="36"/>
      <c r="K11" s="369"/>
      <c r="L11" s="369"/>
      <c r="M11" s="369"/>
      <c r="N11" s="369"/>
      <c r="O11" s="369"/>
      <c r="P11" s="369"/>
      <c r="Q11" s="369"/>
    </row>
    <row r="12" spans="1:18" ht="53.45" customHeight="1" x14ac:dyDescent="0.3">
      <c r="A12" s="9"/>
      <c r="B12" s="360" t="s">
        <v>23</v>
      </c>
      <c r="C12" s="155" t="s">
        <v>4</v>
      </c>
      <c r="D12" s="37"/>
      <c r="E12" s="42">
        <f>30*E5</f>
        <v>144000</v>
      </c>
      <c r="F12" s="42"/>
      <c r="G12" s="43"/>
      <c r="H12" s="42">
        <f>H5*30</f>
        <v>216000</v>
      </c>
      <c r="I12" s="42"/>
      <c r="J12" s="37"/>
      <c r="K12" s="368" t="s">
        <v>40</v>
      </c>
      <c r="L12" s="368"/>
      <c r="M12" s="368"/>
      <c r="N12" s="368"/>
      <c r="O12" s="368"/>
      <c r="P12" s="368"/>
      <c r="Q12" s="368"/>
    </row>
    <row r="13" spans="1:18" s="4" customFormat="1" ht="53.45" customHeight="1" x14ac:dyDescent="0.3">
      <c r="A13" s="9"/>
      <c r="B13" s="360"/>
      <c r="C13" s="155" t="s">
        <v>0</v>
      </c>
      <c r="D13" s="37"/>
      <c r="E13" s="42"/>
      <c r="F13" s="42">
        <f>(E12/30/8)*$K$5*2*4.33</f>
        <v>0</v>
      </c>
      <c r="G13" s="43"/>
      <c r="H13" s="42"/>
      <c r="I13" s="42">
        <f>(H12/30/8)*$K$5*2*4.33</f>
        <v>0</v>
      </c>
      <c r="J13" s="37"/>
      <c r="K13" s="368" t="s">
        <v>154</v>
      </c>
      <c r="L13" s="368"/>
      <c r="M13" s="368"/>
      <c r="N13" s="368"/>
      <c r="O13" s="368"/>
      <c r="P13" s="368"/>
      <c r="Q13" s="368"/>
      <c r="R13" s="84"/>
    </row>
    <row r="14" spans="1:18" ht="53.45" customHeight="1" x14ac:dyDescent="0.3">
      <c r="A14" s="9"/>
      <c r="B14" s="360"/>
      <c r="C14" s="157" t="s">
        <v>42</v>
      </c>
      <c r="D14" s="38"/>
      <c r="E14" s="44">
        <f>SUM(E12:E13)</f>
        <v>144000</v>
      </c>
      <c r="F14" s="45">
        <f>SUM(F12:F13)</f>
        <v>0</v>
      </c>
      <c r="G14" s="46"/>
      <c r="H14" s="44">
        <f>SUM(H12:H13)</f>
        <v>216000</v>
      </c>
      <c r="I14" s="44">
        <f>SUM(I12:I13)</f>
        <v>0</v>
      </c>
      <c r="J14" s="38"/>
      <c r="K14" s="367"/>
      <c r="L14" s="367"/>
      <c r="M14" s="367"/>
      <c r="N14" s="367"/>
      <c r="O14" s="367"/>
      <c r="P14" s="367"/>
      <c r="Q14" s="367"/>
    </row>
    <row r="15" spans="1:18" ht="64.150000000000006" customHeight="1" x14ac:dyDescent="0.3">
      <c r="A15" s="9"/>
      <c r="B15" s="361" t="s">
        <v>24</v>
      </c>
      <c r="C15" s="156" t="s">
        <v>28</v>
      </c>
      <c r="D15" s="39"/>
      <c r="E15" s="47">
        <f>IFERROR(Q15/$N$5,0)</f>
        <v>0</v>
      </c>
      <c r="F15" s="42"/>
      <c r="G15" s="48"/>
      <c r="H15" s="42">
        <f>IFERROR(Q15/$N$5,0)</f>
        <v>0</v>
      </c>
      <c r="I15" s="49"/>
      <c r="J15" s="39"/>
      <c r="K15" s="364" t="s">
        <v>137</v>
      </c>
      <c r="L15" s="365"/>
      <c r="M15" s="365"/>
      <c r="N15" s="365"/>
      <c r="O15" s="365"/>
      <c r="P15" s="365"/>
      <c r="Q15" s="140">
        <f>'Factory Input Fields'!C28</f>
        <v>0</v>
      </c>
    </row>
    <row r="16" spans="1:18" ht="64.150000000000006" customHeight="1" x14ac:dyDescent="0.3">
      <c r="A16" s="9"/>
      <c r="B16" s="362"/>
      <c r="C16" s="156" t="s">
        <v>27</v>
      </c>
      <c r="D16" s="39"/>
      <c r="E16" s="47">
        <f>IFERROR(Q16/$N$5,0)</f>
        <v>0</v>
      </c>
      <c r="F16" s="42"/>
      <c r="G16" s="48"/>
      <c r="H16" s="42">
        <f>IFERROR(Q16/$N$5,0)</f>
        <v>0</v>
      </c>
      <c r="I16" s="49"/>
      <c r="J16" s="39"/>
      <c r="K16" s="364" t="s">
        <v>138</v>
      </c>
      <c r="L16" s="365"/>
      <c r="M16" s="365"/>
      <c r="N16" s="365"/>
      <c r="O16" s="365"/>
      <c r="P16" s="365"/>
      <c r="Q16" s="140">
        <f>'Factory Input Fields'!C29</f>
        <v>0</v>
      </c>
    </row>
    <row r="17" spans="1:17" ht="64.150000000000006" customHeight="1" x14ac:dyDescent="0.3">
      <c r="A17" s="9"/>
      <c r="B17" s="362"/>
      <c r="C17" s="156" t="s">
        <v>35</v>
      </c>
      <c r="D17" s="39"/>
      <c r="E17" s="47">
        <f>IFERROR(Q17/$N$5,0)</f>
        <v>0</v>
      </c>
      <c r="F17" s="42"/>
      <c r="G17" s="48"/>
      <c r="H17" s="42">
        <f>IFERROR(Q17/$N$5,0)</f>
        <v>0</v>
      </c>
      <c r="I17" s="49"/>
      <c r="J17" s="39"/>
      <c r="K17" s="364" t="s">
        <v>139</v>
      </c>
      <c r="L17" s="365"/>
      <c r="M17" s="365"/>
      <c r="N17" s="365"/>
      <c r="O17" s="365"/>
      <c r="P17" s="365"/>
      <c r="Q17" s="140">
        <f>'Factory Input Fields'!C30</f>
        <v>0</v>
      </c>
    </row>
    <row r="18" spans="1:17" ht="64.150000000000006" customHeight="1" x14ac:dyDescent="0.3">
      <c r="A18" s="9"/>
      <c r="B18" s="362"/>
      <c r="C18" s="156" t="s">
        <v>36</v>
      </c>
      <c r="D18" s="39"/>
      <c r="E18" s="47">
        <f>IFERROR(Q18/$N$5,0)</f>
        <v>0</v>
      </c>
      <c r="F18" s="42"/>
      <c r="G18" s="48"/>
      <c r="H18" s="42">
        <f>IFERROR(Q18/$N$5,0)</f>
        <v>0</v>
      </c>
      <c r="I18" s="49"/>
      <c r="J18" s="39"/>
      <c r="K18" s="364" t="s">
        <v>140</v>
      </c>
      <c r="L18" s="365"/>
      <c r="M18" s="365"/>
      <c r="N18" s="365"/>
      <c r="O18" s="365"/>
      <c r="P18" s="365"/>
      <c r="Q18" s="140">
        <f>'Factory Input Fields'!C31</f>
        <v>0</v>
      </c>
    </row>
    <row r="19" spans="1:17" ht="64.150000000000006" customHeight="1" x14ac:dyDescent="0.3">
      <c r="A19" s="9"/>
      <c r="B19" s="362"/>
      <c r="C19" s="156" t="s">
        <v>37</v>
      </c>
      <c r="D19" s="39"/>
      <c r="E19" s="47">
        <f>IFERROR(Q19/$N$5,0)</f>
        <v>0</v>
      </c>
      <c r="F19" s="42"/>
      <c r="G19" s="48"/>
      <c r="H19" s="42">
        <f>IFERROR(Q19/$N$5,0)</f>
        <v>0</v>
      </c>
      <c r="I19" s="49"/>
      <c r="J19" s="39"/>
      <c r="K19" s="364" t="s">
        <v>141</v>
      </c>
      <c r="L19" s="365"/>
      <c r="M19" s="365"/>
      <c r="N19" s="365"/>
      <c r="O19" s="365"/>
      <c r="P19" s="365"/>
      <c r="Q19" s="140">
        <f>'Factory Input Fields'!C32</f>
        <v>0</v>
      </c>
    </row>
    <row r="20" spans="1:17" s="13" customFormat="1" ht="55.15" customHeight="1" x14ac:dyDescent="0.2">
      <c r="A20" s="12"/>
      <c r="B20" s="363"/>
      <c r="C20" s="158" t="s">
        <v>5</v>
      </c>
      <c r="D20" s="38"/>
      <c r="E20" s="34">
        <f>SUM(E15:E19)</f>
        <v>0</v>
      </c>
      <c r="F20" s="34"/>
      <c r="G20" s="46"/>
      <c r="H20" s="34">
        <f>SUM(H15:H19)</f>
        <v>0</v>
      </c>
      <c r="I20" s="34"/>
      <c r="J20" s="38"/>
      <c r="K20" s="366"/>
      <c r="L20" s="366"/>
      <c r="M20" s="366"/>
      <c r="N20" s="366"/>
      <c r="O20" s="366"/>
      <c r="P20" s="366"/>
      <c r="Q20" s="366"/>
    </row>
    <row r="21" spans="1:17" s="5" customFormat="1" ht="85.9" customHeight="1" x14ac:dyDescent="0.3">
      <c r="A21" s="9"/>
      <c r="B21" s="239" t="s">
        <v>25</v>
      </c>
      <c r="C21" s="156" t="s">
        <v>1</v>
      </c>
      <c r="D21" s="39"/>
      <c r="E21" s="47">
        <f>IFERROR(Q21/N5/12,0)</f>
        <v>0</v>
      </c>
      <c r="F21" s="42"/>
      <c r="G21" s="48"/>
      <c r="H21" s="47">
        <f>IFERROR(Q21/N5/12,0)</f>
        <v>0</v>
      </c>
      <c r="I21" s="42"/>
      <c r="J21" s="39"/>
      <c r="K21" s="364" t="s">
        <v>142</v>
      </c>
      <c r="L21" s="365"/>
      <c r="M21" s="365"/>
      <c r="N21" s="365"/>
      <c r="O21" s="365"/>
      <c r="P21" s="365"/>
      <c r="Q21" s="140">
        <f>'Factory Input Fields'!C34</f>
        <v>0</v>
      </c>
    </row>
    <row r="22" spans="1:17" s="5" customFormat="1" ht="85.9" customHeight="1" x14ac:dyDescent="0.3">
      <c r="A22" s="9"/>
      <c r="B22" s="240"/>
      <c r="C22" s="156" t="s">
        <v>133</v>
      </c>
      <c r="D22" s="39"/>
      <c r="E22" s="47">
        <f>IFERROR(Q22/N5/12,0)</f>
        <v>0</v>
      </c>
      <c r="F22" s="42"/>
      <c r="G22" s="48"/>
      <c r="H22" s="47">
        <f>IFERROR(Q22/N5/12,0)</f>
        <v>0</v>
      </c>
      <c r="I22" s="42"/>
      <c r="J22" s="39"/>
      <c r="K22" s="364" t="s">
        <v>134</v>
      </c>
      <c r="L22" s="365"/>
      <c r="M22" s="365"/>
      <c r="N22" s="365"/>
      <c r="O22" s="365"/>
      <c r="P22" s="365"/>
      <c r="Q22" s="140">
        <f>'Factory Input Fields'!C35</f>
        <v>0</v>
      </c>
    </row>
    <row r="23" spans="1:17" s="5" customFormat="1" ht="85.9" customHeight="1" x14ac:dyDescent="0.3">
      <c r="A23" s="9"/>
      <c r="B23" s="240"/>
      <c r="C23" s="156" t="s">
        <v>43</v>
      </c>
      <c r="D23" s="39"/>
      <c r="E23" s="47">
        <f>0.03*E14</f>
        <v>4320</v>
      </c>
      <c r="F23" s="47"/>
      <c r="G23" s="48"/>
      <c r="H23" s="47">
        <f>0.03*H14</f>
        <v>6480</v>
      </c>
      <c r="I23" s="47"/>
      <c r="J23" s="39"/>
      <c r="K23" s="365" t="s">
        <v>85</v>
      </c>
      <c r="L23" s="365"/>
      <c r="M23" s="365"/>
      <c r="N23" s="365"/>
      <c r="O23" s="365"/>
      <c r="P23" s="365"/>
      <c r="Q23" s="365"/>
    </row>
    <row r="24" spans="1:17" s="5" customFormat="1" ht="85.9" customHeight="1" x14ac:dyDescent="0.3">
      <c r="A24" s="9"/>
      <c r="B24" s="240"/>
      <c r="C24" s="156" t="s">
        <v>84</v>
      </c>
      <c r="D24" s="39"/>
      <c r="E24" s="47">
        <f>IFERROR(Q24/N5/12,0)</f>
        <v>0</v>
      </c>
      <c r="F24" s="42"/>
      <c r="G24" s="48"/>
      <c r="H24" s="47">
        <f>IFERROR(Q24/N5/12,0)</f>
        <v>0</v>
      </c>
      <c r="I24" s="42"/>
      <c r="J24" s="39"/>
      <c r="K24" s="364" t="s">
        <v>143</v>
      </c>
      <c r="L24" s="365"/>
      <c r="M24" s="365"/>
      <c r="N24" s="365"/>
      <c r="O24" s="365"/>
      <c r="P24" s="365"/>
      <c r="Q24" s="140">
        <f>'Factory Input Fields'!C36</f>
        <v>0</v>
      </c>
    </row>
    <row r="25" spans="1:17" s="5" customFormat="1" ht="49.15" customHeight="1" x14ac:dyDescent="0.3">
      <c r="A25" s="9"/>
      <c r="B25" s="241"/>
      <c r="C25" s="158" t="s">
        <v>116</v>
      </c>
      <c r="D25" s="39"/>
      <c r="E25" s="47">
        <f>SUM(E21:E24)</f>
        <v>4320</v>
      </c>
      <c r="F25" s="42">
        <f>SUM(F21:F24)</f>
        <v>0</v>
      </c>
      <c r="G25" s="48"/>
      <c r="H25" s="47">
        <f>SUM(H21:H24)</f>
        <v>6480</v>
      </c>
      <c r="I25" s="47">
        <f>SUM(I21:I24)</f>
        <v>0</v>
      </c>
      <c r="J25" s="39"/>
      <c r="K25" s="375"/>
      <c r="L25" s="376"/>
      <c r="M25" s="376"/>
      <c r="N25" s="376"/>
      <c r="O25" s="376"/>
      <c r="P25" s="376"/>
      <c r="Q25" s="377"/>
    </row>
    <row r="26" spans="1:17" ht="68.650000000000006" customHeight="1" x14ac:dyDescent="0.3">
      <c r="A26" s="9"/>
      <c r="B26" s="355" t="s">
        <v>38</v>
      </c>
      <c r="C26" s="355"/>
      <c r="D26" s="40"/>
      <c r="E26" s="35">
        <f>E14+E20+E25</f>
        <v>148320</v>
      </c>
      <c r="F26" s="35">
        <f>F14+F20+F25</f>
        <v>0</v>
      </c>
      <c r="G26" s="233"/>
      <c r="H26" s="35">
        <f>H14+H20+H25</f>
        <v>222480</v>
      </c>
      <c r="I26" s="35">
        <f>I14+I20+I25</f>
        <v>0</v>
      </c>
      <c r="J26" s="40"/>
      <c r="K26" s="374"/>
      <c r="L26" s="374"/>
      <c r="M26" s="374"/>
      <c r="N26" s="374"/>
      <c r="O26" s="374"/>
      <c r="P26" s="374"/>
      <c r="Q26" s="374"/>
    </row>
    <row r="27" spans="1:17" ht="68.650000000000006" customHeight="1" x14ac:dyDescent="0.3">
      <c r="A27" s="9"/>
      <c r="B27" s="355" t="s">
        <v>2</v>
      </c>
      <c r="C27" s="355"/>
      <c r="D27" s="40"/>
      <c r="E27" s="231">
        <f>44*4.33*60-(('Factory Input Fields'!C21/12*8*60))</f>
        <v>10631.2</v>
      </c>
      <c r="F27" s="231">
        <f>$K$5*4.33*60-('Factory Input Fields'!C21/12*$K$5/6)*60</f>
        <v>0</v>
      </c>
      <c r="G27" s="232"/>
      <c r="H27" s="231">
        <f>E27</f>
        <v>10631.2</v>
      </c>
      <c r="I27" s="231">
        <f>F27</f>
        <v>0</v>
      </c>
      <c r="J27" s="40"/>
      <c r="K27" s="365" t="s">
        <v>88</v>
      </c>
      <c r="L27" s="365"/>
      <c r="M27" s="365"/>
      <c r="N27" s="365"/>
      <c r="O27" s="365"/>
      <c r="P27" s="365"/>
      <c r="Q27" s="365"/>
    </row>
    <row r="28" spans="1:17" ht="69.400000000000006" customHeight="1" x14ac:dyDescent="0.3">
      <c r="A28" s="9"/>
      <c r="B28" s="355" t="s">
        <v>123</v>
      </c>
      <c r="C28" s="355"/>
      <c r="D28" s="40"/>
      <c r="E28" s="52">
        <f>E26/E27</f>
        <v>13.951388366318007</v>
      </c>
      <c r="F28" s="52">
        <f>IFERROR(F26/F27,0)</f>
        <v>0</v>
      </c>
      <c r="G28" s="40"/>
      <c r="H28" s="52">
        <f t="shared" ref="H28" si="0">H26/H27</f>
        <v>20.92708254947701</v>
      </c>
      <c r="I28" s="52">
        <f>IFERROR(I26/I27,0)</f>
        <v>0</v>
      </c>
      <c r="J28" s="40"/>
      <c r="K28" s="374"/>
      <c r="L28" s="374"/>
      <c r="M28" s="374"/>
      <c r="N28" s="374"/>
      <c r="O28" s="374"/>
      <c r="P28" s="374"/>
      <c r="Q28" s="374"/>
    </row>
    <row r="29" spans="1:17" ht="69.400000000000006" customHeight="1" x14ac:dyDescent="0.3">
      <c r="A29" s="9"/>
      <c r="B29" s="383" t="s">
        <v>120</v>
      </c>
      <c r="C29" s="383"/>
      <c r="D29" s="40"/>
      <c r="E29" s="384">
        <f>E26+F26</f>
        <v>148320</v>
      </c>
      <c r="F29" s="385"/>
      <c r="G29" s="233"/>
      <c r="H29" s="384">
        <f>H26+I26</f>
        <v>222480</v>
      </c>
      <c r="I29" s="385"/>
      <c r="J29" s="40"/>
      <c r="K29" s="374"/>
      <c r="L29" s="374"/>
      <c r="M29" s="374"/>
      <c r="N29" s="374"/>
      <c r="O29" s="374"/>
      <c r="P29" s="374"/>
      <c r="Q29" s="374"/>
    </row>
    <row r="30" spans="1:17" ht="69.400000000000006" customHeight="1" x14ac:dyDescent="0.3">
      <c r="A30" s="9"/>
      <c r="B30" s="383" t="s">
        <v>121</v>
      </c>
      <c r="C30" s="383"/>
      <c r="D30" s="40"/>
      <c r="E30" s="381">
        <f>E27+F27</f>
        <v>10631.2</v>
      </c>
      <c r="F30" s="382"/>
      <c r="G30" s="40"/>
      <c r="H30" s="381">
        <f>H27+I27</f>
        <v>10631.2</v>
      </c>
      <c r="I30" s="382"/>
      <c r="J30" s="40"/>
      <c r="K30" s="374"/>
      <c r="L30" s="374"/>
      <c r="M30" s="374"/>
      <c r="N30" s="374"/>
      <c r="O30" s="374"/>
      <c r="P30" s="374"/>
      <c r="Q30" s="374"/>
    </row>
    <row r="31" spans="1:17" ht="69.400000000000006" customHeight="1" x14ac:dyDescent="0.3">
      <c r="A31" s="9"/>
      <c r="B31" s="355" t="s">
        <v>122</v>
      </c>
      <c r="C31" s="355"/>
      <c r="D31" s="40"/>
      <c r="E31" s="378">
        <f>E29/E30</f>
        <v>13.951388366318007</v>
      </c>
      <c r="F31" s="378"/>
      <c r="G31" s="50"/>
      <c r="H31" s="378">
        <f>H29/H30</f>
        <v>20.92708254947701</v>
      </c>
      <c r="I31" s="378"/>
      <c r="J31" s="40"/>
      <c r="K31" s="374"/>
      <c r="L31" s="374"/>
      <c r="M31" s="374"/>
      <c r="N31" s="374"/>
      <c r="O31" s="374"/>
      <c r="P31" s="374"/>
      <c r="Q31" s="374"/>
    </row>
    <row r="32" spans="1:17" s="6" customFormat="1" ht="69.400000000000006" customHeight="1" x14ac:dyDescent="0.3">
      <c r="A32" s="9"/>
      <c r="B32" s="379" t="s">
        <v>3</v>
      </c>
      <c r="C32" s="379"/>
      <c r="D32" s="41"/>
      <c r="E32" s="380">
        <f>E31/$B$5</f>
        <v>1.0731837204860005E-2</v>
      </c>
      <c r="F32" s="380"/>
      <c r="G32" s="51"/>
      <c r="H32" s="380">
        <f>H31/$B$5</f>
        <v>1.6097755807290007E-2</v>
      </c>
      <c r="I32" s="380"/>
      <c r="J32" s="41"/>
      <c r="K32" s="374"/>
      <c r="L32" s="374"/>
      <c r="M32" s="374"/>
      <c r="N32" s="374"/>
      <c r="O32" s="374"/>
      <c r="P32" s="374"/>
      <c r="Q32" s="374"/>
    </row>
    <row r="33" spans="1:17" ht="52.9" customHeight="1" x14ac:dyDescent="0.3">
      <c r="A33" s="9"/>
      <c r="B33" s="7"/>
      <c r="C33" s="10"/>
      <c r="D33" s="1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</sheetData>
  <sheetProtection algorithmName="SHA-512" hashValue="V2ZifYv3am4EfJWwfs65IGI14Cj8xvUYlmeBY3Z8gTSWSOi1zD0aDpdhfSDfH+TZIZNu9PqWDE5Uk9EIEN9lbg==" saltValue="S8+7sha+r/2DY6QPhT4YLA==" spinCount="100000" sheet="1" objects="1" scenarios="1"/>
  <mergeCells count="58">
    <mergeCell ref="H30:I30"/>
    <mergeCell ref="B29:C29"/>
    <mergeCell ref="E29:F29"/>
    <mergeCell ref="H29:I29"/>
    <mergeCell ref="B30:C30"/>
    <mergeCell ref="E30:F30"/>
    <mergeCell ref="H31:I31"/>
    <mergeCell ref="B32:C32"/>
    <mergeCell ref="E32:F32"/>
    <mergeCell ref="H32:I32"/>
    <mergeCell ref="B31:C31"/>
    <mergeCell ref="E31:F31"/>
    <mergeCell ref="K26:Q26"/>
    <mergeCell ref="K23:Q23"/>
    <mergeCell ref="K21:P21"/>
    <mergeCell ref="K32:Q32"/>
    <mergeCell ref="K31:Q31"/>
    <mergeCell ref="K30:Q30"/>
    <mergeCell ref="K29:Q29"/>
    <mergeCell ref="K28:Q28"/>
    <mergeCell ref="K27:Q27"/>
    <mergeCell ref="K24:P24"/>
    <mergeCell ref="K25:Q25"/>
    <mergeCell ref="K22:P22"/>
    <mergeCell ref="K16:P16"/>
    <mergeCell ref="K15:P15"/>
    <mergeCell ref="K20:Q20"/>
    <mergeCell ref="K4:L4"/>
    <mergeCell ref="K14:Q14"/>
    <mergeCell ref="K13:Q13"/>
    <mergeCell ref="K12:Q12"/>
    <mergeCell ref="K10:Q11"/>
    <mergeCell ref="N4:O4"/>
    <mergeCell ref="K17:P17"/>
    <mergeCell ref="K18:P18"/>
    <mergeCell ref="K19:P19"/>
    <mergeCell ref="N5:O5"/>
    <mergeCell ref="K5:L5"/>
    <mergeCell ref="B26:C26"/>
    <mergeCell ref="B27:C27"/>
    <mergeCell ref="B28:C28"/>
    <mergeCell ref="B10:C11"/>
    <mergeCell ref="B12:B14"/>
    <mergeCell ref="B15:B20"/>
    <mergeCell ref="B4:C4"/>
    <mergeCell ref="B5:C5"/>
    <mergeCell ref="E10:F10"/>
    <mergeCell ref="B7:C7"/>
    <mergeCell ref="B8:C8"/>
    <mergeCell ref="E8:F8"/>
    <mergeCell ref="H10:I10"/>
    <mergeCell ref="E4:F4"/>
    <mergeCell ref="H4:I4"/>
    <mergeCell ref="H5:I5"/>
    <mergeCell ref="E5:F5"/>
    <mergeCell ref="E7:F7"/>
    <mergeCell ref="H7:I7"/>
    <mergeCell ref="H8:I8"/>
  </mergeCells>
  <pageMargins left="0.25" right="0.25" top="0.25" bottom="0.25" header="0.3" footer="0.3"/>
  <pageSetup paperSize="9" scale="17" orientation="landscape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cro3" altText="Resize to Fit Screen">
                <anchor moveWithCells="1">
                  <from>
                    <xdr:col>10</xdr:col>
                    <xdr:colOff>742950</xdr:colOff>
                    <xdr:row>1</xdr:row>
                    <xdr:rowOff>19050</xdr:rowOff>
                  </from>
                  <to>
                    <xdr:col>14</xdr:col>
                    <xdr:colOff>66675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F6F6-996B-4342-97D1-185EEAD74FD1}">
  <sheetPr codeName="Sheet4">
    <pageSetUpPr fitToPage="1"/>
  </sheetPr>
  <dimension ref="B1:P53"/>
  <sheetViews>
    <sheetView showGridLines="0" zoomScale="147" zoomScaleNormal="147" workbookViewId="0">
      <selection sqref="A1:J1"/>
    </sheetView>
  </sheetViews>
  <sheetFormatPr defaultColWidth="11.5546875" defaultRowHeight="17.25" x14ac:dyDescent="0.3"/>
  <cols>
    <col min="1" max="1" width="3.33203125" style="2" customWidth="1"/>
    <col min="2" max="2" width="8.5546875" customWidth="1"/>
    <col min="3" max="3" width="16.109375" customWidth="1"/>
    <col min="4" max="4" width="15.88671875" customWidth="1"/>
    <col min="5" max="10" width="15.88671875" style="2" customWidth="1"/>
    <col min="11" max="19" width="14.109375" style="2" customWidth="1"/>
    <col min="20" max="224" width="11.5546875" style="2"/>
    <col min="225" max="225" width="5.44140625" style="2" bestFit="1" customWidth="1"/>
    <col min="226" max="226" width="33" style="2" bestFit="1" customWidth="1"/>
    <col min="227" max="227" width="33" style="2" customWidth="1"/>
    <col min="228" max="228" width="19.109375" style="2" customWidth="1"/>
    <col min="229" max="255" width="13.6640625" style="2" customWidth="1"/>
    <col min="256" max="256" width="70.5546875" style="2" customWidth="1"/>
    <col min="257" max="480" width="11.5546875" style="2"/>
    <col min="481" max="481" width="5.44140625" style="2" bestFit="1" customWidth="1"/>
    <col min="482" max="482" width="33" style="2" bestFit="1" customWidth="1"/>
    <col min="483" max="483" width="33" style="2" customWidth="1"/>
    <col min="484" max="484" width="19.109375" style="2" customWidth="1"/>
    <col min="485" max="511" width="13.6640625" style="2" customWidth="1"/>
    <col min="512" max="512" width="70.5546875" style="2" customWidth="1"/>
    <col min="513" max="736" width="11.5546875" style="2"/>
    <col min="737" max="737" width="5.44140625" style="2" bestFit="1" customWidth="1"/>
    <col min="738" max="738" width="33" style="2" bestFit="1" customWidth="1"/>
    <col min="739" max="739" width="33" style="2" customWidth="1"/>
    <col min="740" max="740" width="19.109375" style="2" customWidth="1"/>
    <col min="741" max="767" width="13.6640625" style="2" customWidth="1"/>
    <col min="768" max="768" width="70.5546875" style="2" customWidth="1"/>
    <col min="769" max="992" width="11.5546875" style="2"/>
    <col min="993" max="993" width="5.44140625" style="2" bestFit="1" customWidth="1"/>
    <col min="994" max="994" width="33" style="2" bestFit="1" customWidth="1"/>
    <col min="995" max="995" width="33" style="2" customWidth="1"/>
    <col min="996" max="996" width="19.109375" style="2" customWidth="1"/>
    <col min="997" max="1023" width="13.6640625" style="2" customWidth="1"/>
    <col min="1024" max="1024" width="70.5546875" style="2" customWidth="1"/>
    <col min="1025" max="1248" width="11.5546875" style="2"/>
    <col min="1249" max="1249" width="5.44140625" style="2" bestFit="1" customWidth="1"/>
    <col min="1250" max="1250" width="33" style="2" bestFit="1" customWidth="1"/>
    <col min="1251" max="1251" width="33" style="2" customWidth="1"/>
    <col min="1252" max="1252" width="19.109375" style="2" customWidth="1"/>
    <col min="1253" max="1279" width="13.6640625" style="2" customWidth="1"/>
    <col min="1280" max="1280" width="70.5546875" style="2" customWidth="1"/>
    <col min="1281" max="1504" width="11.5546875" style="2"/>
    <col min="1505" max="1505" width="5.44140625" style="2" bestFit="1" customWidth="1"/>
    <col min="1506" max="1506" width="33" style="2" bestFit="1" customWidth="1"/>
    <col min="1507" max="1507" width="33" style="2" customWidth="1"/>
    <col min="1508" max="1508" width="19.109375" style="2" customWidth="1"/>
    <col min="1509" max="1535" width="13.6640625" style="2" customWidth="1"/>
    <col min="1536" max="1536" width="70.5546875" style="2" customWidth="1"/>
    <col min="1537" max="1760" width="11.5546875" style="2"/>
    <col min="1761" max="1761" width="5.44140625" style="2" bestFit="1" customWidth="1"/>
    <col min="1762" max="1762" width="33" style="2" bestFit="1" customWidth="1"/>
    <col min="1763" max="1763" width="33" style="2" customWidth="1"/>
    <col min="1764" max="1764" width="19.109375" style="2" customWidth="1"/>
    <col min="1765" max="1791" width="13.6640625" style="2" customWidth="1"/>
    <col min="1792" max="1792" width="70.5546875" style="2" customWidth="1"/>
    <col min="1793" max="2016" width="11.5546875" style="2"/>
    <col min="2017" max="2017" width="5.44140625" style="2" bestFit="1" customWidth="1"/>
    <col min="2018" max="2018" width="33" style="2" bestFit="1" customWidth="1"/>
    <col min="2019" max="2019" width="33" style="2" customWidth="1"/>
    <col min="2020" max="2020" width="19.109375" style="2" customWidth="1"/>
    <col min="2021" max="2047" width="13.6640625" style="2" customWidth="1"/>
    <col min="2048" max="2048" width="70.5546875" style="2" customWidth="1"/>
    <col min="2049" max="2272" width="11.5546875" style="2"/>
    <col min="2273" max="2273" width="5.44140625" style="2" bestFit="1" customWidth="1"/>
    <col min="2274" max="2274" width="33" style="2" bestFit="1" customWidth="1"/>
    <col min="2275" max="2275" width="33" style="2" customWidth="1"/>
    <col min="2276" max="2276" width="19.109375" style="2" customWidth="1"/>
    <col min="2277" max="2303" width="13.6640625" style="2" customWidth="1"/>
    <col min="2304" max="2304" width="70.5546875" style="2" customWidth="1"/>
    <col min="2305" max="2528" width="11.5546875" style="2"/>
    <col min="2529" max="2529" width="5.44140625" style="2" bestFit="1" customWidth="1"/>
    <col min="2530" max="2530" width="33" style="2" bestFit="1" customWidth="1"/>
    <col min="2531" max="2531" width="33" style="2" customWidth="1"/>
    <col min="2532" max="2532" width="19.109375" style="2" customWidth="1"/>
    <col min="2533" max="2559" width="13.6640625" style="2" customWidth="1"/>
    <col min="2560" max="2560" width="70.5546875" style="2" customWidth="1"/>
    <col min="2561" max="2784" width="11.5546875" style="2"/>
    <col min="2785" max="2785" width="5.44140625" style="2" bestFit="1" customWidth="1"/>
    <col min="2786" max="2786" width="33" style="2" bestFit="1" customWidth="1"/>
    <col min="2787" max="2787" width="33" style="2" customWidth="1"/>
    <col min="2788" max="2788" width="19.109375" style="2" customWidth="1"/>
    <col min="2789" max="2815" width="13.6640625" style="2" customWidth="1"/>
    <col min="2816" max="2816" width="70.5546875" style="2" customWidth="1"/>
    <col min="2817" max="3040" width="11.5546875" style="2"/>
    <col min="3041" max="3041" width="5.44140625" style="2" bestFit="1" customWidth="1"/>
    <col min="3042" max="3042" width="33" style="2" bestFit="1" customWidth="1"/>
    <col min="3043" max="3043" width="33" style="2" customWidth="1"/>
    <col min="3044" max="3044" width="19.109375" style="2" customWidth="1"/>
    <col min="3045" max="3071" width="13.6640625" style="2" customWidth="1"/>
    <col min="3072" max="3072" width="70.5546875" style="2" customWidth="1"/>
    <col min="3073" max="3296" width="11.5546875" style="2"/>
    <col min="3297" max="3297" width="5.44140625" style="2" bestFit="1" customWidth="1"/>
    <col min="3298" max="3298" width="33" style="2" bestFit="1" customWidth="1"/>
    <col min="3299" max="3299" width="33" style="2" customWidth="1"/>
    <col min="3300" max="3300" width="19.109375" style="2" customWidth="1"/>
    <col min="3301" max="3327" width="13.6640625" style="2" customWidth="1"/>
    <col min="3328" max="3328" width="70.5546875" style="2" customWidth="1"/>
    <col min="3329" max="3552" width="11.5546875" style="2"/>
    <col min="3553" max="3553" width="5.44140625" style="2" bestFit="1" customWidth="1"/>
    <col min="3554" max="3554" width="33" style="2" bestFit="1" customWidth="1"/>
    <col min="3555" max="3555" width="33" style="2" customWidth="1"/>
    <col min="3556" max="3556" width="19.109375" style="2" customWidth="1"/>
    <col min="3557" max="3583" width="13.6640625" style="2" customWidth="1"/>
    <col min="3584" max="3584" width="70.5546875" style="2" customWidth="1"/>
    <col min="3585" max="3808" width="11.5546875" style="2"/>
    <col min="3809" max="3809" width="5.44140625" style="2" bestFit="1" customWidth="1"/>
    <col min="3810" max="3810" width="33" style="2" bestFit="1" customWidth="1"/>
    <col min="3811" max="3811" width="33" style="2" customWidth="1"/>
    <col min="3812" max="3812" width="19.109375" style="2" customWidth="1"/>
    <col min="3813" max="3839" width="13.6640625" style="2" customWidth="1"/>
    <col min="3840" max="3840" width="70.5546875" style="2" customWidth="1"/>
    <col min="3841" max="4064" width="11.5546875" style="2"/>
    <col min="4065" max="4065" width="5.44140625" style="2" bestFit="1" customWidth="1"/>
    <col min="4066" max="4066" width="33" style="2" bestFit="1" customWidth="1"/>
    <col min="4067" max="4067" width="33" style="2" customWidth="1"/>
    <col min="4068" max="4068" width="19.109375" style="2" customWidth="1"/>
    <col min="4069" max="4095" width="13.6640625" style="2" customWidth="1"/>
    <col min="4096" max="4096" width="70.5546875" style="2" customWidth="1"/>
    <col min="4097" max="4320" width="11.5546875" style="2"/>
    <col min="4321" max="4321" width="5.44140625" style="2" bestFit="1" customWidth="1"/>
    <col min="4322" max="4322" width="33" style="2" bestFit="1" customWidth="1"/>
    <col min="4323" max="4323" width="33" style="2" customWidth="1"/>
    <col min="4324" max="4324" width="19.109375" style="2" customWidth="1"/>
    <col min="4325" max="4351" width="13.6640625" style="2" customWidth="1"/>
    <col min="4352" max="4352" width="70.5546875" style="2" customWidth="1"/>
    <col min="4353" max="4576" width="11.5546875" style="2"/>
    <col min="4577" max="4577" width="5.44140625" style="2" bestFit="1" customWidth="1"/>
    <col min="4578" max="4578" width="33" style="2" bestFit="1" customWidth="1"/>
    <col min="4579" max="4579" width="33" style="2" customWidth="1"/>
    <col min="4580" max="4580" width="19.109375" style="2" customWidth="1"/>
    <col min="4581" max="4607" width="13.6640625" style="2" customWidth="1"/>
    <col min="4608" max="4608" width="70.5546875" style="2" customWidth="1"/>
    <col min="4609" max="4832" width="11.5546875" style="2"/>
    <col min="4833" max="4833" width="5.44140625" style="2" bestFit="1" customWidth="1"/>
    <col min="4834" max="4834" width="33" style="2" bestFit="1" customWidth="1"/>
    <col min="4835" max="4835" width="33" style="2" customWidth="1"/>
    <col min="4836" max="4836" width="19.109375" style="2" customWidth="1"/>
    <col min="4837" max="4863" width="13.6640625" style="2" customWidth="1"/>
    <col min="4864" max="4864" width="70.5546875" style="2" customWidth="1"/>
    <col min="4865" max="5088" width="11.5546875" style="2"/>
    <col min="5089" max="5089" width="5.44140625" style="2" bestFit="1" customWidth="1"/>
    <col min="5090" max="5090" width="33" style="2" bestFit="1" customWidth="1"/>
    <col min="5091" max="5091" width="33" style="2" customWidth="1"/>
    <col min="5092" max="5092" width="19.109375" style="2" customWidth="1"/>
    <col min="5093" max="5119" width="13.6640625" style="2" customWidth="1"/>
    <col min="5120" max="5120" width="70.5546875" style="2" customWidth="1"/>
    <col min="5121" max="5344" width="11.5546875" style="2"/>
    <col min="5345" max="5345" width="5.44140625" style="2" bestFit="1" customWidth="1"/>
    <col min="5346" max="5346" width="33" style="2" bestFit="1" customWidth="1"/>
    <col min="5347" max="5347" width="33" style="2" customWidth="1"/>
    <col min="5348" max="5348" width="19.109375" style="2" customWidth="1"/>
    <col min="5349" max="5375" width="13.6640625" style="2" customWidth="1"/>
    <col min="5376" max="5376" width="70.5546875" style="2" customWidth="1"/>
    <col min="5377" max="5600" width="11.5546875" style="2"/>
    <col min="5601" max="5601" width="5.44140625" style="2" bestFit="1" customWidth="1"/>
    <col min="5602" max="5602" width="33" style="2" bestFit="1" customWidth="1"/>
    <col min="5603" max="5603" width="33" style="2" customWidth="1"/>
    <col min="5604" max="5604" width="19.109375" style="2" customWidth="1"/>
    <col min="5605" max="5631" width="13.6640625" style="2" customWidth="1"/>
    <col min="5632" max="5632" width="70.5546875" style="2" customWidth="1"/>
    <col min="5633" max="5856" width="11.5546875" style="2"/>
    <col min="5857" max="5857" width="5.44140625" style="2" bestFit="1" customWidth="1"/>
    <col min="5858" max="5858" width="33" style="2" bestFit="1" customWidth="1"/>
    <col min="5859" max="5859" width="33" style="2" customWidth="1"/>
    <col min="5860" max="5860" width="19.109375" style="2" customWidth="1"/>
    <col min="5861" max="5887" width="13.6640625" style="2" customWidth="1"/>
    <col min="5888" max="5888" width="70.5546875" style="2" customWidth="1"/>
    <col min="5889" max="6112" width="11.5546875" style="2"/>
    <col min="6113" max="6113" width="5.44140625" style="2" bestFit="1" customWidth="1"/>
    <col min="6114" max="6114" width="33" style="2" bestFit="1" customWidth="1"/>
    <col min="6115" max="6115" width="33" style="2" customWidth="1"/>
    <col min="6116" max="6116" width="19.109375" style="2" customWidth="1"/>
    <col min="6117" max="6143" width="13.6640625" style="2" customWidth="1"/>
    <col min="6144" max="6144" width="70.5546875" style="2" customWidth="1"/>
    <col min="6145" max="6368" width="11.5546875" style="2"/>
    <col min="6369" max="6369" width="5.44140625" style="2" bestFit="1" customWidth="1"/>
    <col min="6370" max="6370" width="33" style="2" bestFit="1" customWidth="1"/>
    <col min="6371" max="6371" width="33" style="2" customWidth="1"/>
    <col min="6372" max="6372" width="19.109375" style="2" customWidth="1"/>
    <col min="6373" max="6399" width="13.6640625" style="2" customWidth="1"/>
    <col min="6400" max="6400" width="70.5546875" style="2" customWidth="1"/>
    <col min="6401" max="6624" width="11.5546875" style="2"/>
    <col min="6625" max="6625" width="5.44140625" style="2" bestFit="1" customWidth="1"/>
    <col min="6626" max="6626" width="33" style="2" bestFit="1" customWidth="1"/>
    <col min="6627" max="6627" width="33" style="2" customWidth="1"/>
    <col min="6628" max="6628" width="19.109375" style="2" customWidth="1"/>
    <col min="6629" max="6655" width="13.6640625" style="2" customWidth="1"/>
    <col min="6656" max="6656" width="70.5546875" style="2" customWidth="1"/>
    <col min="6657" max="6880" width="11.5546875" style="2"/>
    <col min="6881" max="6881" width="5.44140625" style="2" bestFit="1" customWidth="1"/>
    <col min="6882" max="6882" width="33" style="2" bestFit="1" customWidth="1"/>
    <col min="6883" max="6883" width="33" style="2" customWidth="1"/>
    <col min="6884" max="6884" width="19.109375" style="2" customWidth="1"/>
    <col min="6885" max="6911" width="13.6640625" style="2" customWidth="1"/>
    <col min="6912" max="6912" width="70.5546875" style="2" customWidth="1"/>
    <col min="6913" max="7136" width="11.5546875" style="2"/>
    <col min="7137" max="7137" width="5.44140625" style="2" bestFit="1" customWidth="1"/>
    <col min="7138" max="7138" width="33" style="2" bestFit="1" customWidth="1"/>
    <col min="7139" max="7139" width="33" style="2" customWidth="1"/>
    <col min="7140" max="7140" width="19.109375" style="2" customWidth="1"/>
    <col min="7141" max="7167" width="13.6640625" style="2" customWidth="1"/>
    <col min="7168" max="7168" width="70.5546875" style="2" customWidth="1"/>
    <col min="7169" max="7392" width="11.5546875" style="2"/>
    <col min="7393" max="7393" width="5.44140625" style="2" bestFit="1" customWidth="1"/>
    <col min="7394" max="7394" width="33" style="2" bestFit="1" customWidth="1"/>
    <col min="7395" max="7395" width="33" style="2" customWidth="1"/>
    <col min="7396" max="7396" width="19.109375" style="2" customWidth="1"/>
    <col min="7397" max="7423" width="13.6640625" style="2" customWidth="1"/>
    <col min="7424" max="7424" width="70.5546875" style="2" customWidth="1"/>
    <col min="7425" max="7648" width="11.5546875" style="2"/>
    <col min="7649" max="7649" width="5.44140625" style="2" bestFit="1" customWidth="1"/>
    <col min="7650" max="7650" width="33" style="2" bestFit="1" customWidth="1"/>
    <col min="7651" max="7651" width="33" style="2" customWidth="1"/>
    <col min="7652" max="7652" width="19.109375" style="2" customWidth="1"/>
    <col min="7653" max="7679" width="13.6640625" style="2" customWidth="1"/>
    <col min="7680" max="7680" width="70.5546875" style="2" customWidth="1"/>
    <col min="7681" max="7904" width="11.5546875" style="2"/>
    <col min="7905" max="7905" width="5.44140625" style="2" bestFit="1" customWidth="1"/>
    <col min="7906" max="7906" width="33" style="2" bestFit="1" customWidth="1"/>
    <col min="7907" max="7907" width="33" style="2" customWidth="1"/>
    <col min="7908" max="7908" width="19.109375" style="2" customWidth="1"/>
    <col min="7909" max="7935" width="13.6640625" style="2" customWidth="1"/>
    <col min="7936" max="7936" width="70.5546875" style="2" customWidth="1"/>
    <col min="7937" max="8160" width="11.5546875" style="2"/>
    <col min="8161" max="8161" width="5.44140625" style="2" bestFit="1" customWidth="1"/>
    <col min="8162" max="8162" width="33" style="2" bestFit="1" customWidth="1"/>
    <col min="8163" max="8163" width="33" style="2" customWidth="1"/>
    <col min="8164" max="8164" width="19.109375" style="2" customWidth="1"/>
    <col min="8165" max="8191" width="13.6640625" style="2" customWidth="1"/>
    <col min="8192" max="8192" width="70.5546875" style="2" customWidth="1"/>
    <col min="8193" max="8416" width="11.5546875" style="2"/>
    <col min="8417" max="8417" width="5.44140625" style="2" bestFit="1" customWidth="1"/>
    <col min="8418" max="8418" width="33" style="2" bestFit="1" customWidth="1"/>
    <col min="8419" max="8419" width="33" style="2" customWidth="1"/>
    <col min="8420" max="8420" width="19.109375" style="2" customWidth="1"/>
    <col min="8421" max="8447" width="13.6640625" style="2" customWidth="1"/>
    <col min="8448" max="8448" width="70.5546875" style="2" customWidth="1"/>
    <col min="8449" max="8672" width="11.5546875" style="2"/>
    <col min="8673" max="8673" width="5.44140625" style="2" bestFit="1" customWidth="1"/>
    <col min="8674" max="8674" width="33" style="2" bestFit="1" customWidth="1"/>
    <col min="8675" max="8675" width="33" style="2" customWidth="1"/>
    <col min="8676" max="8676" width="19.109375" style="2" customWidth="1"/>
    <col min="8677" max="8703" width="13.6640625" style="2" customWidth="1"/>
    <col min="8704" max="8704" width="70.5546875" style="2" customWidth="1"/>
    <col min="8705" max="8928" width="11.5546875" style="2"/>
    <col min="8929" max="8929" width="5.44140625" style="2" bestFit="1" customWidth="1"/>
    <col min="8930" max="8930" width="33" style="2" bestFit="1" customWidth="1"/>
    <col min="8931" max="8931" width="33" style="2" customWidth="1"/>
    <col min="8932" max="8932" width="19.109375" style="2" customWidth="1"/>
    <col min="8933" max="8959" width="13.6640625" style="2" customWidth="1"/>
    <col min="8960" max="8960" width="70.5546875" style="2" customWidth="1"/>
    <col min="8961" max="9184" width="11.5546875" style="2"/>
    <col min="9185" max="9185" width="5.44140625" style="2" bestFit="1" customWidth="1"/>
    <col min="9186" max="9186" width="33" style="2" bestFit="1" customWidth="1"/>
    <col min="9187" max="9187" width="33" style="2" customWidth="1"/>
    <col min="9188" max="9188" width="19.109375" style="2" customWidth="1"/>
    <col min="9189" max="9215" width="13.6640625" style="2" customWidth="1"/>
    <col min="9216" max="9216" width="70.5546875" style="2" customWidth="1"/>
    <col min="9217" max="9440" width="11.5546875" style="2"/>
    <col min="9441" max="9441" width="5.44140625" style="2" bestFit="1" customWidth="1"/>
    <col min="9442" max="9442" width="33" style="2" bestFit="1" customWidth="1"/>
    <col min="9443" max="9443" width="33" style="2" customWidth="1"/>
    <col min="9444" max="9444" width="19.109375" style="2" customWidth="1"/>
    <col min="9445" max="9471" width="13.6640625" style="2" customWidth="1"/>
    <col min="9472" max="9472" width="70.5546875" style="2" customWidth="1"/>
    <col min="9473" max="9696" width="11.5546875" style="2"/>
    <col min="9697" max="9697" width="5.44140625" style="2" bestFit="1" customWidth="1"/>
    <col min="9698" max="9698" width="33" style="2" bestFit="1" customWidth="1"/>
    <col min="9699" max="9699" width="33" style="2" customWidth="1"/>
    <col min="9700" max="9700" width="19.109375" style="2" customWidth="1"/>
    <col min="9701" max="9727" width="13.6640625" style="2" customWidth="1"/>
    <col min="9728" max="9728" width="70.5546875" style="2" customWidth="1"/>
    <col min="9729" max="9952" width="11.5546875" style="2"/>
    <col min="9953" max="9953" width="5.44140625" style="2" bestFit="1" customWidth="1"/>
    <col min="9954" max="9954" width="33" style="2" bestFit="1" customWidth="1"/>
    <col min="9955" max="9955" width="33" style="2" customWidth="1"/>
    <col min="9956" max="9956" width="19.109375" style="2" customWidth="1"/>
    <col min="9957" max="9983" width="13.6640625" style="2" customWidth="1"/>
    <col min="9984" max="9984" width="70.5546875" style="2" customWidth="1"/>
    <col min="9985" max="10208" width="11.5546875" style="2"/>
    <col min="10209" max="10209" width="5.44140625" style="2" bestFit="1" customWidth="1"/>
    <col min="10210" max="10210" width="33" style="2" bestFit="1" customWidth="1"/>
    <col min="10211" max="10211" width="33" style="2" customWidth="1"/>
    <col min="10212" max="10212" width="19.109375" style="2" customWidth="1"/>
    <col min="10213" max="10239" width="13.6640625" style="2" customWidth="1"/>
    <col min="10240" max="10240" width="70.5546875" style="2" customWidth="1"/>
    <col min="10241" max="10464" width="11.5546875" style="2"/>
    <col min="10465" max="10465" width="5.44140625" style="2" bestFit="1" customWidth="1"/>
    <col min="10466" max="10466" width="33" style="2" bestFit="1" customWidth="1"/>
    <col min="10467" max="10467" width="33" style="2" customWidth="1"/>
    <col min="10468" max="10468" width="19.109375" style="2" customWidth="1"/>
    <col min="10469" max="10495" width="13.6640625" style="2" customWidth="1"/>
    <col min="10496" max="10496" width="70.5546875" style="2" customWidth="1"/>
    <col min="10497" max="10720" width="11.5546875" style="2"/>
    <col min="10721" max="10721" width="5.44140625" style="2" bestFit="1" customWidth="1"/>
    <col min="10722" max="10722" width="33" style="2" bestFit="1" customWidth="1"/>
    <col min="10723" max="10723" width="33" style="2" customWidth="1"/>
    <col min="10724" max="10724" width="19.109375" style="2" customWidth="1"/>
    <col min="10725" max="10751" width="13.6640625" style="2" customWidth="1"/>
    <col min="10752" max="10752" width="70.5546875" style="2" customWidth="1"/>
    <col min="10753" max="10976" width="11.5546875" style="2"/>
    <col min="10977" max="10977" width="5.44140625" style="2" bestFit="1" customWidth="1"/>
    <col min="10978" max="10978" width="33" style="2" bestFit="1" customWidth="1"/>
    <col min="10979" max="10979" width="33" style="2" customWidth="1"/>
    <col min="10980" max="10980" width="19.109375" style="2" customWidth="1"/>
    <col min="10981" max="11007" width="13.6640625" style="2" customWidth="1"/>
    <col min="11008" max="11008" width="70.5546875" style="2" customWidth="1"/>
    <col min="11009" max="11232" width="11.5546875" style="2"/>
    <col min="11233" max="11233" width="5.44140625" style="2" bestFit="1" customWidth="1"/>
    <col min="11234" max="11234" width="33" style="2" bestFit="1" customWidth="1"/>
    <col min="11235" max="11235" width="33" style="2" customWidth="1"/>
    <col min="11236" max="11236" width="19.109375" style="2" customWidth="1"/>
    <col min="11237" max="11263" width="13.6640625" style="2" customWidth="1"/>
    <col min="11264" max="11264" width="70.5546875" style="2" customWidth="1"/>
    <col min="11265" max="11488" width="11.5546875" style="2"/>
    <col min="11489" max="11489" width="5.44140625" style="2" bestFit="1" customWidth="1"/>
    <col min="11490" max="11490" width="33" style="2" bestFit="1" customWidth="1"/>
    <col min="11491" max="11491" width="33" style="2" customWidth="1"/>
    <col min="11492" max="11492" width="19.109375" style="2" customWidth="1"/>
    <col min="11493" max="11519" width="13.6640625" style="2" customWidth="1"/>
    <col min="11520" max="11520" width="70.5546875" style="2" customWidth="1"/>
    <col min="11521" max="11744" width="11.5546875" style="2"/>
    <col min="11745" max="11745" width="5.44140625" style="2" bestFit="1" customWidth="1"/>
    <col min="11746" max="11746" width="33" style="2" bestFit="1" customWidth="1"/>
    <col min="11747" max="11747" width="33" style="2" customWidth="1"/>
    <col min="11748" max="11748" width="19.109375" style="2" customWidth="1"/>
    <col min="11749" max="11775" width="13.6640625" style="2" customWidth="1"/>
    <col min="11776" max="11776" width="70.5546875" style="2" customWidth="1"/>
    <col min="11777" max="12000" width="11.5546875" style="2"/>
    <col min="12001" max="12001" width="5.44140625" style="2" bestFit="1" customWidth="1"/>
    <col min="12002" max="12002" width="33" style="2" bestFit="1" customWidth="1"/>
    <col min="12003" max="12003" width="33" style="2" customWidth="1"/>
    <col min="12004" max="12004" width="19.109375" style="2" customWidth="1"/>
    <col min="12005" max="12031" width="13.6640625" style="2" customWidth="1"/>
    <col min="12032" max="12032" width="70.5546875" style="2" customWidth="1"/>
    <col min="12033" max="12256" width="11.5546875" style="2"/>
    <col min="12257" max="12257" width="5.44140625" style="2" bestFit="1" customWidth="1"/>
    <col min="12258" max="12258" width="33" style="2" bestFit="1" customWidth="1"/>
    <col min="12259" max="12259" width="33" style="2" customWidth="1"/>
    <col min="12260" max="12260" width="19.109375" style="2" customWidth="1"/>
    <col min="12261" max="12287" width="13.6640625" style="2" customWidth="1"/>
    <col min="12288" max="12288" width="70.5546875" style="2" customWidth="1"/>
    <col min="12289" max="12512" width="11.5546875" style="2"/>
    <col min="12513" max="12513" width="5.44140625" style="2" bestFit="1" customWidth="1"/>
    <col min="12514" max="12514" width="33" style="2" bestFit="1" customWidth="1"/>
    <col min="12515" max="12515" width="33" style="2" customWidth="1"/>
    <col min="12516" max="12516" width="19.109375" style="2" customWidth="1"/>
    <col min="12517" max="12543" width="13.6640625" style="2" customWidth="1"/>
    <col min="12544" max="12544" width="70.5546875" style="2" customWidth="1"/>
    <col min="12545" max="12768" width="11.5546875" style="2"/>
    <col min="12769" max="12769" width="5.44140625" style="2" bestFit="1" customWidth="1"/>
    <col min="12770" max="12770" width="33" style="2" bestFit="1" customWidth="1"/>
    <col min="12771" max="12771" width="33" style="2" customWidth="1"/>
    <col min="12772" max="12772" width="19.109375" style="2" customWidth="1"/>
    <col min="12773" max="12799" width="13.6640625" style="2" customWidth="1"/>
    <col min="12800" max="12800" width="70.5546875" style="2" customWidth="1"/>
    <col min="12801" max="13024" width="11.5546875" style="2"/>
    <col min="13025" max="13025" width="5.44140625" style="2" bestFit="1" customWidth="1"/>
    <col min="13026" max="13026" width="33" style="2" bestFit="1" customWidth="1"/>
    <col min="13027" max="13027" width="33" style="2" customWidth="1"/>
    <col min="13028" max="13028" width="19.109375" style="2" customWidth="1"/>
    <col min="13029" max="13055" width="13.6640625" style="2" customWidth="1"/>
    <col min="13056" max="13056" width="70.5546875" style="2" customWidth="1"/>
    <col min="13057" max="13280" width="11.5546875" style="2"/>
    <col min="13281" max="13281" width="5.44140625" style="2" bestFit="1" customWidth="1"/>
    <col min="13282" max="13282" width="33" style="2" bestFit="1" customWidth="1"/>
    <col min="13283" max="13283" width="33" style="2" customWidth="1"/>
    <col min="13284" max="13284" width="19.109375" style="2" customWidth="1"/>
    <col min="13285" max="13311" width="13.6640625" style="2" customWidth="1"/>
    <col min="13312" max="13312" width="70.5546875" style="2" customWidth="1"/>
    <col min="13313" max="13536" width="11.5546875" style="2"/>
    <col min="13537" max="13537" width="5.44140625" style="2" bestFit="1" customWidth="1"/>
    <col min="13538" max="13538" width="33" style="2" bestFit="1" customWidth="1"/>
    <col min="13539" max="13539" width="33" style="2" customWidth="1"/>
    <col min="13540" max="13540" width="19.109375" style="2" customWidth="1"/>
    <col min="13541" max="13567" width="13.6640625" style="2" customWidth="1"/>
    <col min="13568" max="13568" width="70.5546875" style="2" customWidth="1"/>
    <col min="13569" max="13792" width="11.5546875" style="2"/>
    <col min="13793" max="13793" width="5.44140625" style="2" bestFit="1" customWidth="1"/>
    <col min="13794" max="13794" width="33" style="2" bestFit="1" customWidth="1"/>
    <col min="13795" max="13795" width="33" style="2" customWidth="1"/>
    <col min="13796" max="13796" width="19.109375" style="2" customWidth="1"/>
    <col min="13797" max="13823" width="13.6640625" style="2" customWidth="1"/>
    <col min="13824" max="13824" width="70.5546875" style="2" customWidth="1"/>
    <col min="13825" max="14048" width="11.5546875" style="2"/>
    <col min="14049" max="14049" width="5.44140625" style="2" bestFit="1" customWidth="1"/>
    <col min="14050" max="14050" width="33" style="2" bestFit="1" customWidth="1"/>
    <col min="14051" max="14051" width="33" style="2" customWidth="1"/>
    <col min="14052" max="14052" width="19.109375" style="2" customWidth="1"/>
    <col min="14053" max="14079" width="13.6640625" style="2" customWidth="1"/>
    <col min="14080" max="14080" width="70.5546875" style="2" customWidth="1"/>
    <col min="14081" max="14304" width="11.5546875" style="2"/>
    <col min="14305" max="14305" width="5.44140625" style="2" bestFit="1" customWidth="1"/>
    <col min="14306" max="14306" width="33" style="2" bestFit="1" customWidth="1"/>
    <col min="14307" max="14307" width="33" style="2" customWidth="1"/>
    <col min="14308" max="14308" width="19.109375" style="2" customWidth="1"/>
    <col min="14309" max="14335" width="13.6640625" style="2" customWidth="1"/>
    <col min="14336" max="14336" width="70.5546875" style="2" customWidth="1"/>
    <col min="14337" max="14560" width="11.5546875" style="2"/>
    <col min="14561" max="14561" width="5.44140625" style="2" bestFit="1" customWidth="1"/>
    <col min="14562" max="14562" width="33" style="2" bestFit="1" customWidth="1"/>
    <col min="14563" max="14563" width="33" style="2" customWidth="1"/>
    <col min="14564" max="14564" width="19.109375" style="2" customWidth="1"/>
    <col min="14565" max="14591" width="13.6640625" style="2" customWidth="1"/>
    <col min="14592" max="14592" width="70.5546875" style="2" customWidth="1"/>
    <col min="14593" max="14816" width="11.5546875" style="2"/>
    <col min="14817" max="14817" width="5.44140625" style="2" bestFit="1" customWidth="1"/>
    <col min="14818" max="14818" width="33" style="2" bestFit="1" customWidth="1"/>
    <col min="14819" max="14819" width="33" style="2" customWidth="1"/>
    <col min="14820" max="14820" width="19.109375" style="2" customWidth="1"/>
    <col min="14821" max="14847" width="13.6640625" style="2" customWidth="1"/>
    <col min="14848" max="14848" width="70.5546875" style="2" customWidth="1"/>
    <col min="14849" max="15072" width="11.5546875" style="2"/>
    <col min="15073" max="15073" width="5.44140625" style="2" bestFit="1" customWidth="1"/>
    <col min="15074" max="15074" width="33" style="2" bestFit="1" customWidth="1"/>
    <col min="15075" max="15075" width="33" style="2" customWidth="1"/>
    <col min="15076" max="15076" width="19.109375" style="2" customWidth="1"/>
    <col min="15077" max="15103" width="13.6640625" style="2" customWidth="1"/>
    <col min="15104" max="15104" width="70.5546875" style="2" customWidth="1"/>
    <col min="15105" max="15328" width="11.5546875" style="2"/>
    <col min="15329" max="15329" width="5.44140625" style="2" bestFit="1" customWidth="1"/>
    <col min="15330" max="15330" width="33" style="2" bestFit="1" customWidth="1"/>
    <col min="15331" max="15331" width="33" style="2" customWidth="1"/>
    <col min="15332" max="15332" width="19.109375" style="2" customWidth="1"/>
    <col min="15333" max="15359" width="13.6640625" style="2" customWidth="1"/>
    <col min="15360" max="15360" width="70.5546875" style="2" customWidth="1"/>
    <col min="15361" max="15584" width="11.5546875" style="2"/>
    <col min="15585" max="15585" width="5.44140625" style="2" bestFit="1" customWidth="1"/>
    <col min="15586" max="15586" width="33" style="2" bestFit="1" customWidth="1"/>
    <col min="15587" max="15587" width="33" style="2" customWidth="1"/>
    <col min="15588" max="15588" width="19.109375" style="2" customWidth="1"/>
    <col min="15589" max="15615" width="13.6640625" style="2" customWidth="1"/>
    <col min="15616" max="15616" width="70.5546875" style="2" customWidth="1"/>
    <col min="15617" max="15840" width="11.5546875" style="2"/>
    <col min="15841" max="15841" width="5.44140625" style="2" bestFit="1" customWidth="1"/>
    <col min="15842" max="15842" width="33" style="2" bestFit="1" customWidth="1"/>
    <col min="15843" max="15843" width="33" style="2" customWidth="1"/>
    <col min="15844" max="15844" width="19.109375" style="2" customWidth="1"/>
    <col min="15845" max="15871" width="13.6640625" style="2" customWidth="1"/>
    <col min="15872" max="15872" width="70.5546875" style="2" customWidth="1"/>
    <col min="15873" max="16096" width="11.5546875" style="2"/>
    <col min="16097" max="16097" width="5.44140625" style="2" bestFit="1" customWidth="1"/>
    <col min="16098" max="16098" width="33" style="2" bestFit="1" customWidth="1"/>
    <col min="16099" max="16099" width="33" style="2" customWidth="1"/>
    <col min="16100" max="16100" width="19.109375" style="2" customWidth="1"/>
    <col min="16101" max="16127" width="13.6640625" style="2" customWidth="1"/>
    <col min="16128" max="16128" width="70.5546875" style="2" customWidth="1"/>
    <col min="16129" max="16384" width="11.5546875" style="2"/>
  </cols>
  <sheetData>
    <row r="1" spans="2:16" ht="32.25" x14ac:dyDescent="0.4">
      <c r="B1" s="161" t="s">
        <v>174</v>
      </c>
    </row>
    <row r="2" spans="2:16" ht="26.25" customHeight="1" x14ac:dyDescent="0.35">
      <c r="B2" s="162"/>
    </row>
    <row r="3" spans="2:16" ht="26.25" hidden="1" customHeight="1" x14ac:dyDescent="0.3">
      <c r="B3" s="154" t="s">
        <v>163</v>
      </c>
    </row>
    <row r="4" spans="2:16" s="16" customFormat="1" ht="18.75" customHeight="1" x14ac:dyDescent="0.4">
      <c r="B4" s="163"/>
      <c r="C4"/>
      <c r="D4"/>
    </row>
    <row r="5" spans="2:16" ht="25.5" customHeight="1" x14ac:dyDescent="0.3">
      <c r="B5" s="164" t="s">
        <v>20</v>
      </c>
      <c r="C5" s="165"/>
      <c r="D5" s="165"/>
      <c r="E5" s="166"/>
      <c r="F5" s="166"/>
      <c r="G5" s="166"/>
      <c r="H5" s="166"/>
      <c r="I5" s="166"/>
      <c r="J5" s="166"/>
      <c r="K5" s="167"/>
      <c r="L5" s="167"/>
      <c r="M5" s="167"/>
      <c r="N5" s="4"/>
      <c r="O5" s="4"/>
      <c r="P5" s="4"/>
    </row>
    <row r="6" spans="2:16" s="4" customFormat="1" ht="7.5" customHeight="1" x14ac:dyDescent="0.3">
      <c r="B6" s="168"/>
      <c r="C6" s="168"/>
      <c r="D6" s="168"/>
    </row>
    <row r="7" spans="2:16" ht="24.6" customHeight="1" x14ac:dyDescent="0.3">
      <c r="B7" s="392" t="s">
        <v>175</v>
      </c>
      <c r="C7" s="393"/>
      <c r="D7" s="393"/>
      <c r="E7" s="394"/>
      <c r="F7" s="390" t="s">
        <v>209</v>
      </c>
      <c r="G7" s="386" t="s">
        <v>176</v>
      </c>
      <c r="H7" s="386" t="s">
        <v>210</v>
      </c>
      <c r="I7" s="386" t="s">
        <v>177</v>
      </c>
      <c r="J7" s="169"/>
    </row>
    <row r="8" spans="2:16" ht="24.6" customHeight="1" x14ac:dyDescent="0.3">
      <c r="B8" s="392"/>
      <c r="C8" s="393"/>
      <c r="D8" s="393"/>
      <c r="E8" s="394"/>
      <c r="F8" s="390"/>
      <c r="G8" s="387"/>
      <c r="H8" s="387"/>
      <c r="I8" s="387"/>
      <c r="J8" s="169"/>
    </row>
    <row r="9" spans="2:16" ht="24.6" customHeight="1" x14ac:dyDescent="0.3">
      <c r="B9" s="170"/>
      <c r="C9" s="388" t="s">
        <v>178</v>
      </c>
      <c r="D9" s="388"/>
      <c r="E9" s="388"/>
      <c r="F9" s="171"/>
      <c r="G9" s="171"/>
      <c r="H9" s="171"/>
      <c r="I9" s="171"/>
      <c r="J9" s="172"/>
    </row>
    <row r="10" spans="2:16" ht="24.6" customHeight="1" x14ac:dyDescent="0.3">
      <c r="B10" s="173"/>
      <c r="C10" s="389" t="s">
        <v>179</v>
      </c>
      <c r="D10" s="389"/>
      <c r="E10" s="389"/>
      <c r="F10" s="174"/>
      <c r="G10" s="174"/>
      <c r="H10" s="223"/>
      <c r="I10" s="175">
        <f>H10/'Factory Input Fields'!C10</f>
        <v>0</v>
      </c>
      <c r="J10" s="176"/>
    </row>
    <row r="11" spans="2:16" ht="24.6" customHeight="1" x14ac:dyDescent="0.3">
      <c r="B11" s="173"/>
      <c r="C11" s="389" t="s">
        <v>180</v>
      </c>
      <c r="D11" s="389"/>
      <c r="E11" s="389"/>
      <c r="F11" s="174"/>
      <c r="G11" s="174"/>
      <c r="H11" s="223"/>
      <c r="I11" s="175">
        <f>H11/'Factory Input Fields'!C10</f>
        <v>0</v>
      </c>
      <c r="J11" s="176"/>
    </row>
    <row r="12" spans="2:16" ht="24.6" customHeight="1" x14ac:dyDescent="0.3">
      <c r="B12" s="173"/>
      <c r="C12" s="391" t="s">
        <v>181</v>
      </c>
      <c r="D12" s="391"/>
      <c r="E12" s="391"/>
      <c r="F12" s="174"/>
      <c r="G12" s="174"/>
      <c r="H12" s="223"/>
      <c r="I12" s="175">
        <f>H12/'Factory Input Fields'!C10</f>
        <v>0</v>
      </c>
      <c r="J12" s="176"/>
    </row>
    <row r="13" spans="2:16" ht="24.6" customHeight="1" x14ac:dyDescent="0.3">
      <c r="B13" s="173"/>
      <c r="C13" s="388" t="s">
        <v>182</v>
      </c>
      <c r="D13" s="388"/>
      <c r="E13" s="388"/>
      <c r="F13" s="171"/>
      <c r="G13" s="171"/>
      <c r="H13" s="171"/>
      <c r="I13" s="177"/>
      <c r="J13" s="172"/>
    </row>
    <row r="14" spans="2:16" ht="24.6" customHeight="1" x14ac:dyDescent="0.3">
      <c r="B14" s="173"/>
      <c r="C14" s="389" t="s">
        <v>183</v>
      </c>
      <c r="D14" s="389"/>
      <c r="E14" s="389"/>
      <c r="F14" s="223"/>
      <c r="G14" s="223"/>
      <c r="H14" s="178">
        <f>IFERROR(F14/G14,0)</f>
        <v>0</v>
      </c>
      <c r="I14" s="175">
        <f>H14/'Factory Input Fields'!C10</f>
        <v>0</v>
      </c>
      <c r="J14" s="172"/>
    </row>
    <row r="15" spans="2:16" ht="24.6" customHeight="1" x14ac:dyDescent="0.3">
      <c r="B15" s="173"/>
      <c r="C15" s="389" t="s">
        <v>184</v>
      </c>
      <c r="D15" s="389"/>
      <c r="E15" s="389"/>
      <c r="F15" s="223"/>
      <c r="G15" s="223"/>
      <c r="H15" s="178">
        <f>IFERROR(F15/G15,0)</f>
        <v>0</v>
      </c>
      <c r="I15" s="175">
        <f>H15/'Factory Input Fields'!C10</f>
        <v>0</v>
      </c>
      <c r="J15" s="176"/>
    </row>
    <row r="16" spans="2:16" ht="24.6" customHeight="1" x14ac:dyDescent="0.3">
      <c r="B16" s="173"/>
      <c r="C16" s="389" t="s">
        <v>185</v>
      </c>
      <c r="D16" s="389"/>
      <c r="E16" s="389"/>
      <c r="F16" s="223"/>
      <c r="G16" s="223"/>
      <c r="H16" s="178">
        <f>IFERROR(F16/G16,0)</f>
        <v>0</v>
      </c>
      <c r="I16" s="175">
        <f>H16/'Factory Input Fields'!C10</f>
        <v>0</v>
      </c>
      <c r="J16" s="176"/>
    </row>
    <row r="17" spans="2:12" ht="24.6" customHeight="1" x14ac:dyDescent="0.3">
      <c r="B17" s="173"/>
      <c r="C17" s="397" t="s">
        <v>186</v>
      </c>
      <c r="D17" s="397"/>
      <c r="E17" s="397"/>
      <c r="F17" s="223"/>
      <c r="G17" s="223"/>
      <c r="H17" s="178">
        <f>IFERROR(F17/G17,0)</f>
        <v>0</v>
      </c>
      <c r="I17" s="175">
        <f>H17/'Factory Input Fields'!C10</f>
        <v>0</v>
      </c>
      <c r="J17" s="176"/>
    </row>
    <row r="18" spans="2:12" ht="24.6" customHeight="1" x14ac:dyDescent="0.3">
      <c r="B18" s="173"/>
      <c r="C18" s="391" t="s">
        <v>181</v>
      </c>
      <c r="D18" s="391"/>
      <c r="E18" s="391"/>
      <c r="F18" s="223"/>
      <c r="G18" s="223"/>
      <c r="H18" s="178">
        <f>IFERROR(F18/G18,0)</f>
        <v>0</v>
      </c>
      <c r="I18" s="175">
        <f>H18/'Factory Input Fields'!C10</f>
        <v>0</v>
      </c>
      <c r="J18" s="176"/>
    </row>
    <row r="19" spans="2:12" ht="24.6" customHeight="1" x14ac:dyDescent="0.3">
      <c r="B19" s="179"/>
      <c r="C19" s="398" t="s">
        <v>213</v>
      </c>
      <c r="D19" s="398"/>
      <c r="E19" s="398"/>
      <c r="F19" s="171"/>
      <c r="G19" s="227" t="s">
        <v>212</v>
      </c>
      <c r="H19" s="228">
        <f>SUM(H10:H18)</f>
        <v>0</v>
      </c>
      <c r="I19" s="229">
        <f>SUM(I10:I18)</f>
        <v>0</v>
      </c>
      <c r="J19" s="172"/>
    </row>
    <row r="20" spans="2:12" ht="24.6" customHeight="1" x14ac:dyDescent="0.3">
      <c r="B20" s="180"/>
      <c r="C20" s="180"/>
      <c r="G20" s="181"/>
      <c r="H20" s="167"/>
      <c r="I20" s="182"/>
      <c r="J20" s="182"/>
    </row>
    <row r="21" spans="2:12" customFormat="1" ht="15.75" customHeight="1" x14ac:dyDescent="0.3">
      <c r="B21" s="399" t="s">
        <v>187</v>
      </c>
      <c r="C21" s="400"/>
      <c r="D21" s="400"/>
      <c r="E21" s="390" t="s">
        <v>188</v>
      </c>
      <c r="F21" s="390" t="s">
        <v>189</v>
      </c>
      <c r="G21" s="390" t="s">
        <v>190</v>
      </c>
      <c r="H21" s="390" t="s">
        <v>191</v>
      </c>
      <c r="I21" s="390" t="s">
        <v>192</v>
      </c>
      <c r="J21" s="395" t="s">
        <v>193</v>
      </c>
    </row>
    <row r="22" spans="2:12" customFormat="1" ht="15.75" customHeight="1" x14ac:dyDescent="0.3">
      <c r="B22" s="401"/>
      <c r="C22" s="402"/>
      <c r="D22" s="402"/>
      <c r="E22" s="390"/>
      <c r="F22" s="390"/>
      <c r="G22" s="390"/>
      <c r="H22" s="390"/>
      <c r="I22" s="390"/>
      <c r="J22" s="395"/>
    </row>
    <row r="23" spans="2:12" customFormat="1" ht="47.25" customHeight="1" x14ac:dyDescent="0.3">
      <c r="B23" s="173" t="s">
        <v>17</v>
      </c>
      <c r="C23" s="396" t="s">
        <v>211</v>
      </c>
      <c r="D23" s="396"/>
      <c r="E23" s="223"/>
      <c r="F23" s="224">
        <f>'Factory Input Fields'!C35</f>
        <v>0</v>
      </c>
      <c r="G23" s="224">
        <f>F23-E23</f>
        <v>0</v>
      </c>
      <c r="H23" s="224">
        <f>G23/12</f>
        <v>0</v>
      </c>
      <c r="I23" s="183">
        <f>H23/'Factory Input Fields'!C10</f>
        <v>0</v>
      </c>
      <c r="J23" s="184">
        <f>IFERROR(I23/'Factory Input Fields'!C26,0)</f>
        <v>0</v>
      </c>
    </row>
    <row r="24" spans="2:12" customFormat="1" ht="47.25" customHeight="1" x14ac:dyDescent="0.3">
      <c r="B24" s="179" t="s">
        <v>130</v>
      </c>
      <c r="C24" s="411" t="s">
        <v>194</v>
      </c>
      <c r="D24" s="411"/>
      <c r="E24" s="185"/>
      <c r="F24" s="225"/>
      <c r="G24" s="225"/>
      <c r="H24" s="226">
        <f>H19</f>
        <v>0</v>
      </c>
      <c r="I24" s="186">
        <f>H24/'Factory Input Fields'!C10</f>
        <v>0</v>
      </c>
      <c r="J24" s="187">
        <f>IFERROR(I24/'Factory Input Fields'!C26,0)</f>
        <v>0</v>
      </c>
    </row>
    <row r="25" spans="2:12" customFormat="1" ht="28.5" customHeight="1" x14ac:dyDescent="0.3"/>
    <row r="26" spans="2:12" s="167" customFormat="1" ht="31.9" customHeight="1" x14ac:dyDescent="0.3">
      <c r="B26" s="412" t="s">
        <v>49</v>
      </c>
      <c r="C26" s="413"/>
      <c r="D26" s="414"/>
      <c r="E26" s="188" t="s">
        <v>105</v>
      </c>
      <c r="F26" s="188" t="s">
        <v>106</v>
      </c>
      <c r="G26" s="189" t="s">
        <v>107</v>
      </c>
      <c r="H26" s="190" t="s">
        <v>108</v>
      </c>
      <c r="I26" s="189" t="s">
        <v>195</v>
      </c>
      <c r="J26" s="418" t="s">
        <v>94</v>
      </c>
      <c r="K26" s="191"/>
      <c r="L26" s="192"/>
    </row>
    <row r="27" spans="2:12" s="195" customFormat="1" ht="13.15" customHeight="1" x14ac:dyDescent="0.3">
      <c r="B27" s="415"/>
      <c r="C27" s="416"/>
      <c r="D27" s="417"/>
      <c r="E27" s="193">
        <f>'Factory Input Fields'!C53</f>
        <v>0</v>
      </c>
      <c r="F27" s="193">
        <f>'Factory Input Fields'!C54</f>
        <v>0</v>
      </c>
      <c r="G27" s="193" t="s">
        <v>110</v>
      </c>
      <c r="H27" s="194"/>
      <c r="I27" s="193" t="s">
        <v>196</v>
      </c>
      <c r="J27" s="419"/>
      <c r="K27" s="191"/>
      <c r="L27" s="192"/>
    </row>
    <row r="28" spans="2:12" ht="50.25" customHeight="1" x14ac:dyDescent="0.3">
      <c r="B28" s="420" t="s">
        <v>197</v>
      </c>
      <c r="C28" s="421"/>
      <c r="D28" s="422"/>
      <c r="E28" s="196">
        <f>J23</f>
        <v>0</v>
      </c>
      <c r="F28" s="196">
        <f>G28*F27</f>
        <v>0</v>
      </c>
      <c r="G28" s="196">
        <f>IFERROR(E28/E27,0)</f>
        <v>0</v>
      </c>
      <c r="H28" s="196">
        <f>J24</f>
        <v>0</v>
      </c>
      <c r="I28" s="197">
        <f>SUM(G28:H28)</f>
        <v>0</v>
      </c>
      <c r="J28" s="198"/>
      <c r="K28" s="199"/>
    </row>
    <row r="29" spans="2:12" customFormat="1" ht="29.25" customHeight="1" x14ac:dyDescent="0.3"/>
    <row r="30" spans="2:12" s="167" customFormat="1" ht="30.6" customHeight="1" x14ac:dyDescent="0.3">
      <c r="B30" s="200" t="s">
        <v>198</v>
      </c>
      <c r="C30" s="201"/>
      <c r="D30" s="201"/>
      <c r="E30" s="202"/>
      <c r="F30" s="202"/>
      <c r="G30" s="202"/>
      <c r="H30" s="202"/>
      <c r="I30" s="202"/>
      <c r="J30" s="201"/>
    </row>
    <row r="31" spans="2:12" customFormat="1" x14ac:dyDescent="0.3"/>
    <row r="32" spans="2:12" ht="28.35" customHeight="1" x14ac:dyDescent="0.3">
      <c r="C32" s="423" t="s">
        <v>51</v>
      </c>
      <c r="D32" s="423"/>
      <c r="E32" s="203" t="s">
        <v>188</v>
      </c>
      <c r="F32" s="204" t="s">
        <v>189</v>
      </c>
      <c r="G32" s="424" t="s">
        <v>53</v>
      </c>
      <c r="H32" s="425"/>
      <c r="I32" s="425"/>
      <c r="J32" s="426"/>
    </row>
    <row r="33" spans="2:11" ht="28.35" customHeight="1" x14ac:dyDescent="0.3">
      <c r="B33" s="205" t="s">
        <v>131</v>
      </c>
      <c r="C33" s="403" t="s">
        <v>117</v>
      </c>
      <c r="D33" s="404"/>
      <c r="E33" s="405" t="e">
        <f>_xlfn.SINGLE('Factory Input Fields'!#REF!)</f>
        <v>#REF!</v>
      </c>
      <c r="F33" s="405"/>
      <c r="G33" s="406" t="s">
        <v>54</v>
      </c>
      <c r="H33" s="406"/>
      <c r="I33" s="406"/>
      <c r="J33" s="407"/>
    </row>
    <row r="34" spans="2:11" ht="28.35" customHeight="1" x14ac:dyDescent="0.3">
      <c r="B34" s="173" t="s">
        <v>144</v>
      </c>
      <c r="C34" s="403" t="s">
        <v>26</v>
      </c>
      <c r="D34" s="404"/>
      <c r="E34" s="408" t="e">
        <f>'Factory Input Fields'!#REF!</f>
        <v>#REF!</v>
      </c>
      <c r="F34" s="409"/>
      <c r="G34" s="410" t="s">
        <v>86</v>
      </c>
      <c r="H34" s="406"/>
      <c r="I34" s="406"/>
      <c r="J34" s="407"/>
    </row>
    <row r="35" spans="2:11" ht="38.25" customHeight="1" x14ac:dyDescent="0.3">
      <c r="B35" s="206" t="s">
        <v>145</v>
      </c>
      <c r="C35" s="431" t="s">
        <v>55</v>
      </c>
      <c r="D35" s="404"/>
      <c r="E35" s="159"/>
      <c r="F35" s="207" t="e">
        <f>'Factory Input Fields'!#REF!</f>
        <v>#REF!</v>
      </c>
      <c r="G35" s="432" t="s">
        <v>199</v>
      </c>
      <c r="H35" s="433"/>
      <c r="I35" s="433"/>
      <c r="J35" s="434"/>
    </row>
    <row r="36" spans="2:11" ht="28.35" customHeight="1" x14ac:dyDescent="0.3">
      <c r="C36" s="435" t="s">
        <v>112</v>
      </c>
      <c r="D36" s="435"/>
      <c r="E36" s="208">
        <f>IFERROR(E34/E35,0)</f>
        <v>0</v>
      </c>
      <c r="F36" s="208">
        <f>IFERROR(E34/F35,0)</f>
        <v>0</v>
      </c>
      <c r="G36" s="436" t="s">
        <v>159</v>
      </c>
      <c r="H36" s="437"/>
      <c r="I36" s="437"/>
      <c r="J36" s="438"/>
    </row>
    <row r="37" spans="2:11" ht="28.35" customHeight="1" x14ac:dyDescent="0.3">
      <c r="B37" s="205" t="s">
        <v>146</v>
      </c>
      <c r="C37" s="439" t="s">
        <v>56</v>
      </c>
      <c r="D37" s="439"/>
      <c r="E37" s="429" t="e">
        <f>_xlfn.SINGLE('Factory Input Fields'!#REF!)</f>
        <v>#REF!</v>
      </c>
      <c r="F37" s="429"/>
      <c r="G37" s="430" t="s">
        <v>57</v>
      </c>
      <c r="H37" s="430"/>
      <c r="I37" s="430"/>
      <c r="J37" s="430"/>
    </row>
    <row r="38" spans="2:11" ht="28.35" customHeight="1" x14ac:dyDescent="0.3">
      <c r="B38" s="173" t="s">
        <v>147</v>
      </c>
      <c r="C38" s="427" t="s">
        <v>58</v>
      </c>
      <c r="D38" s="428"/>
      <c r="E38" s="429" t="e">
        <f>_xlfn.SINGLE('Factory Input Fields'!#REF!)</f>
        <v>#REF!</v>
      </c>
      <c r="F38" s="429"/>
      <c r="G38" s="430" t="s">
        <v>59</v>
      </c>
      <c r="H38" s="430"/>
      <c r="I38" s="430"/>
      <c r="J38" s="430"/>
    </row>
    <row r="39" spans="2:11" ht="28.35" customHeight="1" x14ac:dyDescent="0.3">
      <c r="B39" s="206" t="s">
        <v>148</v>
      </c>
      <c r="C39" s="427" t="s">
        <v>71</v>
      </c>
      <c r="D39" s="428"/>
      <c r="E39" s="429" t="e">
        <f>_xlfn.SINGLE('Factory Input Fields'!#REF!)</f>
        <v>#REF!</v>
      </c>
      <c r="F39" s="429"/>
      <c r="G39" s="430" t="s">
        <v>72</v>
      </c>
      <c r="H39" s="430"/>
      <c r="I39" s="430"/>
      <c r="J39" s="430"/>
    </row>
    <row r="40" spans="2:11" ht="30" customHeight="1" x14ac:dyDescent="0.3">
      <c r="C40" s="440" t="s">
        <v>80</v>
      </c>
      <c r="D40" s="441"/>
      <c r="E40" s="442" t="e">
        <f>SUM(E37:F39)</f>
        <v>#REF!</v>
      </c>
      <c r="F40" s="442"/>
      <c r="G40" s="442"/>
      <c r="H40" s="442"/>
      <c r="I40" s="442"/>
      <c r="J40" s="442"/>
    </row>
    <row r="41" spans="2:11" ht="28.35" customHeight="1" x14ac:dyDescent="0.3">
      <c r="B41" s="443" t="s">
        <v>113</v>
      </c>
      <c r="C41" s="444" t="s">
        <v>41</v>
      </c>
      <c r="D41" s="444"/>
      <c r="E41" s="209" t="s">
        <v>200</v>
      </c>
      <c r="F41" s="209" t="s">
        <v>201</v>
      </c>
      <c r="G41" s="445" t="s">
        <v>202</v>
      </c>
      <c r="H41" s="446"/>
      <c r="I41" s="446"/>
      <c r="J41" s="447"/>
    </row>
    <row r="42" spans="2:11" ht="28.35" customHeight="1" x14ac:dyDescent="0.3">
      <c r="B42" s="443"/>
      <c r="C42" s="210" t="s">
        <v>66</v>
      </c>
      <c r="D42" s="211">
        <f>E27</f>
        <v>0</v>
      </c>
      <c r="E42" s="212" t="e">
        <f>E36*('Factory Input Fields'!#REF!-COVID!E28)</f>
        <v>#REF!</v>
      </c>
      <c r="F42" s="212" t="e">
        <f>F36*'Factory Input Fields'!#REF!</f>
        <v>#REF!</v>
      </c>
      <c r="G42" s="448"/>
      <c r="H42" s="449"/>
      <c r="I42" s="449"/>
      <c r="J42" s="450"/>
    </row>
    <row r="43" spans="2:11" ht="28.35" customHeight="1" x14ac:dyDescent="0.3">
      <c r="B43" s="443"/>
      <c r="C43" s="210" t="s">
        <v>67</v>
      </c>
      <c r="D43" s="211">
        <f>F27</f>
        <v>0</v>
      </c>
      <c r="E43" s="212" t="e">
        <f>E36*('Factory Input Fields'!#REF!-COVID!F28)</f>
        <v>#REF!</v>
      </c>
      <c r="F43" s="212" t="e">
        <f>F36*'Factory Input Fields'!#REF!</f>
        <v>#REF!</v>
      </c>
      <c r="G43" s="448"/>
      <c r="H43" s="449"/>
      <c r="I43" s="449"/>
      <c r="J43" s="450"/>
    </row>
    <row r="44" spans="2:11" ht="28.35" customHeight="1" x14ac:dyDescent="0.3">
      <c r="B44" s="443"/>
      <c r="C44" s="454" t="s">
        <v>68</v>
      </c>
      <c r="D44" s="454"/>
      <c r="E44" s="213" t="e">
        <f>SUM(E42:E43)</f>
        <v>#REF!</v>
      </c>
      <c r="F44" s="213" t="e">
        <f>SUM(F42:F43)</f>
        <v>#REF!</v>
      </c>
      <c r="G44" s="451"/>
      <c r="H44" s="452"/>
      <c r="I44" s="452"/>
      <c r="J44" s="453"/>
      <c r="K44" s="214"/>
    </row>
    <row r="45" spans="2:11" ht="28.35" customHeight="1" x14ac:dyDescent="0.3">
      <c r="B45" s="443"/>
      <c r="C45" s="427" t="s">
        <v>83</v>
      </c>
      <c r="D45" s="428"/>
      <c r="E45" s="215">
        <f>E36*('Factory Input Fields'!E49)</f>
        <v>0</v>
      </c>
      <c r="F45" s="215">
        <f>F36*('Factory Input Fields'!E49+'Factory Input Fields'!E50)</f>
        <v>0</v>
      </c>
      <c r="G45" s="455" t="s">
        <v>203</v>
      </c>
      <c r="H45" s="456"/>
      <c r="I45" s="456"/>
      <c r="J45" s="457"/>
      <c r="K45" s="216"/>
    </row>
    <row r="46" spans="2:11" ht="28.35" customHeight="1" x14ac:dyDescent="0.3">
      <c r="B46" s="173" t="s">
        <v>149</v>
      </c>
      <c r="C46" s="427" t="s">
        <v>69</v>
      </c>
      <c r="D46" s="428"/>
      <c r="E46" s="429" t="e">
        <f>_xlfn.SINGLE('Factory Input Fields'!#REF!)</f>
        <v>#REF!</v>
      </c>
      <c r="F46" s="429"/>
      <c r="G46" s="430" t="s">
        <v>70</v>
      </c>
      <c r="H46" s="430"/>
      <c r="I46" s="430"/>
      <c r="J46" s="430"/>
    </row>
    <row r="47" spans="2:11" ht="28.35" customHeight="1" x14ac:dyDescent="0.3">
      <c r="B47" s="173" t="s">
        <v>150</v>
      </c>
      <c r="C47" s="427" t="s">
        <v>60</v>
      </c>
      <c r="D47" s="428"/>
      <c r="E47" s="458" t="e">
        <f>_xlfn.SINGLE('Factory Input Fields'!#REF!)</f>
        <v>#REF!</v>
      </c>
      <c r="F47" s="459"/>
      <c r="G47" s="410" t="s">
        <v>61</v>
      </c>
      <c r="H47" s="406"/>
      <c r="I47" s="406"/>
      <c r="J47" s="407"/>
    </row>
    <row r="48" spans="2:11" ht="28.35" customHeight="1" x14ac:dyDescent="0.3">
      <c r="B48" s="206" t="s">
        <v>151</v>
      </c>
      <c r="C48" s="427" t="s">
        <v>62</v>
      </c>
      <c r="D48" s="428"/>
      <c r="E48" s="458" t="e">
        <f>_xlfn.SINGLE('Factory Input Fields'!#REF!)</f>
        <v>#REF!</v>
      </c>
      <c r="F48" s="459"/>
      <c r="G48" s="410" t="s">
        <v>63</v>
      </c>
      <c r="H48" s="406"/>
      <c r="I48" s="406"/>
      <c r="J48" s="407"/>
    </row>
    <row r="49" spans="2:10" s="217" customFormat="1" ht="28.35" customHeight="1" x14ac:dyDescent="0.2">
      <c r="C49" s="460" t="s">
        <v>81</v>
      </c>
      <c r="D49" s="460"/>
      <c r="E49" s="215" t="e">
        <f>E48+E47+E46+E45+E44+E40</f>
        <v>#REF!</v>
      </c>
      <c r="F49" s="215" t="e">
        <f>E48+E47+E46+F45+F44+E40</f>
        <v>#REF!</v>
      </c>
      <c r="G49" s="218" t="e">
        <f>F49-E49</f>
        <v>#REF!</v>
      </c>
      <c r="H49" s="461" t="s">
        <v>204</v>
      </c>
      <c r="I49" s="461"/>
      <c r="J49" s="461"/>
    </row>
    <row r="50" spans="2:10" ht="30.75" customHeight="1" x14ac:dyDescent="0.3">
      <c r="B50" s="205" t="s">
        <v>152</v>
      </c>
      <c r="C50" s="219" t="s">
        <v>205</v>
      </c>
      <c r="D50" s="74"/>
      <c r="E50" s="215" t="e">
        <f>D50*E49</f>
        <v>#REF!</v>
      </c>
      <c r="F50" s="215" t="e">
        <f>D50*F49</f>
        <v>#REF!</v>
      </c>
      <c r="G50" s="410" t="s">
        <v>206</v>
      </c>
      <c r="H50" s="406"/>
      <c r="I50" s="406"/>
      <c r="J50" s="407"/>
    </row>
    <row r="51" spans="2:10" ht="30.75" customHeight="1" x14ac:dyDescent="0.3">
      <c r="B51" s="220" t="s">
        <v>153</v>
      </c>
      <c r="C51" s="219" t="s">
        <v>207</v>
      </c>
      <c r="D51" s="74"/>
      <c r="E51" s="215" t="e">
        <f>F49*D51</f>
        <v>#REF!</v>
      </c>
      <c r="F51" s="215" t="e">
        <f>F49*D51</f>
        <v>#REF!</v>
      </c>
      <c r="G51" s="410" t="s">
        <v>208</v>
      </c>
      <c r="H51" s="406"/>
      <c r="I51" s="406"/>
      <c r="J51" s="407"/>
    </row>
    <row r="52" spans="2:10" ht="28.35" customHeight="1" x14ac:dyDescent="0.3">
      <c r="C52" s="462" t="s">
        <v>82</v>
      </c>
      <c r="D52" s="462"/>
      <c r="E52" s="213" t="e">
        <f>SUM(E49:E51)</f>
        <v>#REF!</v>
      </c>
      <c r="F52" s="213" t="e">
        <f>SUM(F49:F51)</f>
        <v>#REF!</v>
      </c>
      <c r="G52" s="218" t="e">
        <f>F52-E52</f>
        <v>#REF!</v>
      </c>
      <c r="H52" s="463" t="s">
        <v>204</v>
      </c>
      <c r="I52" s="464"/>
      <c r="J52" s="465"/>
    </row>
    <row r="53" spans="2:10" ht="28.35" customHeight="1" x14ac:dyDescent="0.3">
      <c r="C53" s="469" t="s">
        <v>75</v>
      </c>
      <c r="D53" s="469"/>
      <c r="E53" s="221"/>
      <c r="F53" s="221"/>
      <c r="G53" s="222">
        <f>IFERROR((F52-E52)/E52,0)</f>
        <v>0</v>
      </c>
      <c r="H53" s="466"/>
      <c r="I53" s="467"/>
      <c r="J53" s="468"/>
    </row>
  </sheetData>
  <sheetProtection algorithmName="SHA-512" hashValue="QbjaKf75B9YdyVzhnr9tkgMf2+W/zl2Vwy2tkrzG99hB6HasiUNfMAH6Kq21y6vOMkrE8I0XHp/9yrp1zjLSXA==" saltValue="ltN8uM5XTjVBzS7GeO8H9Q==" spinCount="100000" sheet="1" objects="1" scenarios="1"/>
  <mergeCells count="74">
    <mergeCell ref="G51:J51"/>
    <mergeCell ref="C52:D52"/>
    <mergeCell ref="H52:J53"/>
    <mergeCell ref="C53:D53"/>
    <mergeCell ref="G50:J50"/>
    <mergeCell ref="C46:D46"/>
    <mergeCell ref="E46:F46"/>
    <mergeCell ref="G46:J46"/>
    <mergeCell ref="C47:D47"/>
    <mergeCell ref="E47:F47"/>
    <mergeCell ref="G47:J47"/>
    <mergeCell ref="C48:D48"/>
    <mergeCell ref="E48:F48"/>
    <mergeCell ref="G48:J48"/>
    <mergeCell ref="C49:D49"/>
    <mergeCell ref="H49:J49"/>
    <mergeCell ref="C40:D40"/>
    <mergeCell ref="E40:F40"/>
    <mergeCell ref="G40:J40"/>
    <mergeCell ref="B41:B45"/>
    <mergeCell ref="C41:D41"/>
    <mergeCell ref="G41:J44"/>
    <mergeCell ref="C44:D44"/>
    <mergeCell ref="C45:D45"/>
    <mergeCell ref="G45:J45"/>
    <mergeCell ref="C35:D35"/>
    <mergeCell ref="G35:J35"/>
    <mergeCell ref="C36:D36"/>
    <mergeCell ref="G36:J36"/>
    <mergeCell ref="C37:D37"/>
    <mergeCell ref="E37:F37"/>
    <mergeCell ref="G37:J37"/>
    <mergeCell ref="C38:D38"/>
    <mergeCell ref="E38:F38"/>
    <mergeCell ref="G38:J38"/>
    <mergeCell ref="C39:D39"/>
    <mergeCell ref="E39:F39"/>
    <mergeCell ref="G39:J39"/>
    <mergeCell ref="C24:D24"/>
    <mergeCell ref="B26:D27"/>
    <mergeCell ref="J26:J27"/>
    <mergeCell ref="B28:D28"/>
    <mergeCell ref="C32:D32"/>
    <mergeCell ref="G32:J32"/>
    <mergeCell ref="C33:D33"/>
    <mergeCell ref="E33:F33"/>
    <mergeCell ref="G33:J33"/>
    <mergeCell ref="C34:D34"/>
    <mergeCell ref="E34:F34"/>
    <mergeCell ref="G34:J34"/>
    <mergeCell ref="C23:D23"/>
    <mergeCell ref="C16:E16"/>
    <mergeCell ref="C17:E17"/>
    <mergeCell ref="C18:E18"/>
    <mergeCell ref="C19:E19"/>
    <mergeCell ref="B21:D22"/>
    <mergeCell ref="E21:E22"/>
    <mergeCell ref="F21:F22"/>
    <mergeCell ref="G21:G22"/>
    <mergeCell ref="H21:H22"/>
    <mergeCell ref="I21:I22"/>
    <mergeCell ref="J21:J22"/>
    <mergeCell ref="C12:E12"/>
    <mergeCell ref="C13:E13"/>
    <mergeCell ref="C14:E14"/>
    <mergeCell ref="C15:E15"/>
    <mergeCell ref="B7:E8"/>
    <mergeCell ref="H7:H8"/>
    <mergeCell ref="I7:I8"/>
    <mergeCell ref="C9:E9"/>
    <mergeCell ref="C10:E10"/>
    <mergeCell ref="C11:E11"/>
    <mergeCell ref="F7:F8"/>
    <mergeCell ref="G7:G8"/>
  </mergeCells>
  <conditionalFormatting sqref="J28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B3" r:id="rId1" xr:uid="{DB2E9210-01C2-4053-8096-146C0736FA28}"/>
  </hyperlinks>
  <pageMargins left="0.25" right="0.25" top="0.25" bottom="0.25" header="0.3" footer="0.3"/>
  <pageSetup paperSize="9" scale="38" fitToHeight="0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Button 1">
              <controlPr defaultSize="0" print="0" autoFill="0" autoPict="0" macro="[1]!Macro9">
                <anchor moveWithCells="1">
                  <from>
                    <xdr:col>1</xdr:col>
                    <xdr:colOff>19050</xdr:colOff>
                    <xdr:row>0</xdr:row>
                    <xdr:rowOff>409575</xdr:rowOff>
                  </from>
                  <to>
                    <xdr:col>2</xdr:col>
                    <xdr:colOff>1200150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Factory Input Fields</vt:lpstr>
      <vt:lpstr>Product Style Costing</vt:lpstr>
      <vt:lpstr>Labour Minute Value Myanmar</vt:lpstr>
      <vt:lpstr>COVID</vt:lpstr>
      <vt:lpstr>'Labour Minute Value Myanmar'!Print_Area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Oosterom</dc:creator>
  <cp:lastModifiedBy>Koen Oosterom</cp:lastModifiedBy>
  <cp:lastPrinted>2018-11-27T07:27:44Z</cp:lastPrinted>
  <dcterms:created xsi:type="dcterms:W3CDTF">2018-11-05T12:32:05Z</dcterms:created>
  <dcterms:modified xsi:type="dcterms:W3CDTF">2020-11-15T10:37:25Z</dcterms:modified>
</cp:coreProperties>
</file>