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 codeName="{564CA151-5A5B-428A-3C10-77597649240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osterom.HQ\Documents\Labour Minute Costing\Final Tools\revised again\"/>
    </mc:Choice>
  </mc:AlternateContent>
  <xr:revisionPtr revIDLastSave="0" documentId="13_ncr:1_{39552EB7-060F-4235-84A4-E3CAC56966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actory Input Fields" sheetId="8" r:id="rId1"/>
    <sheet name="Product Style Costing" sheetId="11" r:id="rId2"/>
    <sheet name="Labour Minute Value Turkey" sheetId="2" r:id="rId3"/>
    <sheet name="COVID" sheetId="10" r:id="rId4"/>
  </sheets>
  <definedNames>
    <definedName name="_xlnm.Print_Area" localSheetId="2">'Labour Minute Value Turkey'!$A$1:$T$33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1" l="1"/>
  <c r="E25" i="11"/>
  <c r="C20" i="8" l="1"/>
  <c r="C24" i="8" s="1"/>
  <c r="C19" i="8"/>
  <c r="D50" i="10" l="1"/>
  <c r="D49" i="10"/>
  <c r="E33" i="10"/>
  <c r="F34" i="10"/>
  <c r="H11" i="10"/>
  <c r="H10" i="10"/>
  <c r="H9" i="10"/>
  <c r="H13" i="10"/>
  <c r="I13" i="10"/>
  <c r="H15" i="10"/>
  <c r="I15" i="10"/>
  <c r="H14" i="10"/>
  <c r="I14" i="10"/>
  <c r="H17" i="10"/>
  <c r="I17" i="10"/>
  <c r="H16" i="10"/>
  <c r="I16" i="10"/>
  <c r="I11" i="10"/>
  <c r="I10" i="10"/>
  <c r="I9" i="10"/>
  <c r="H18" i="10"/>
  <c r="H23" i="10"/>
  <c r="I23" i="10" s="1"/>
  <c r="E47" i="10"/>
  <c r="E46" i="10"/>
  <c r="E45" i="10"/>
  <c r="E38" i="10"/>
  <c r="E37" i="10"/>
  <c r="E36" i="10"/>
  <c r="E32" i="10"/>
  <c r="F22" i="10"/>
  <c r="G22" i="10" s="1"/>
  <c r="H22" i="10" s="1"/>
  <c r="I22" i="10" s="1"/>
  <c r="D40" i="8"/>
  <c r="D41" i="8"/>
  <c r="D39" i="8"/>
  <c r="T21" i="2"/>
  <c r="T20" i="2"/>
  <c r="H13" i="8"/>
  <c r="C25" i="8"/>
  <c r="E27" i="2"/>
  <c r="H27" i="2" s="1"/>
  <c r="T24" i="2"/>
  <c r="T19" i="2"/>
  <c r="T17" i="2"/>
  <c r="T16" i="2"/>
  <c r="T15" i="2"/>
  <c r="T14" i="2"/>
  <c r="T13" i="2"/>
  <c r="Q5" i="2"/>
  <c r="N5" i="2"/>
  <c r="F27" i="2" s="1"/>
  <c r="I27" i="2" s="1"/>
  <c r="K5" i="2"/>
  <c r="H5" i="2"/>
  <c r="B5" i="2"/>
  <c r="D53" i="8" s="1"/>
  <c r="D54" i="8"/>
  <c r="L18" i="2"/>
  <c r="C52" i="8"/>
  <c r="C55" i="8" s="1"/>
  <c r="I18" i="2"/>
  <c r="E10" i="2"/>
  <c r="F18" i="2"/>
  <c r="B44" i="8"/>
  <c r="B64" i="8" s="1"/>
  <c r="B15" i="11" s="1"/>
  <c r="E12" i="2"/>
  <c r="E23" i="2"/>
  <c r="E22" i="2"/>
  <c r="C57" i="8" l="1"/>
  <c r="E63" i="8" s="1"/>
  <c r="F14" i="11"/>
  <c r="D32" i="11" s="1"/>
  <c r="E14" i="11"/>
  <c r="D31" i="11" s="1"/>
  <c r="H10" i="2"/>
  <c r="H12" i="2" s="1"/>
  <c r="H22" i="2" s="1"/>
  <c r="H16" i="2"/>
  <c r="C58" i="8"/>
  <c r="H17" i="2"/>
  <c r="J23" i="10"/>
  <c r="H27" i="10" s="1"/>
  <c r="D50" i="8"/>
  <c r="E50" i="8" s="1"/>
  <c r="E16" i="2"/>
  <c r="H13" i="2"/>
  <c r="F11" i="2"/>
  <c r="F12" i="2" s="1"/>
  <c r="F22" i="2" s="1"/>
  <c r="H21" i="2"/>
  <c r="D51" i="8"/>
  <c r="E51" i="8" s="1"/>
  <c r="K14" i="2"/>
  <c r="K19" i="2"/>
  <c r="D55" i="8"/>
  <c r="E21" i="2"/>
  <c r="H15" i="2"/>
  <c r="H24" i="2"/>
  <c r="E26" i="10"/>
  <c r="D41" i="10" s="1"/>
  <c r="E24" i="2"/>
  <c r="K10" i="2"/>
  <c r="B46" i="8" s="1"/>
  <c r="B66" i="8" s="1"/>
  <c r="B17" i="11" s="1"/>
  <c r="H20" i="2"/>
  <c r="E39" i="10"/>
  <c r="I18" i="10"/>
  <c r="E54" i="8"/>
  <c r="J22" i="10"/>
  <c r="E27" i="10" s="1"/>
  <c r="K16" i="2"/>
  <c r="E53" i="8"/>
  <c r="K20" i="2"/>
  <c r="F35" i="10"/>
  <c r="E15" i="2"/>
  <c r="K15" i="2"/>
  <c r="E20" i="2"/>
  <c r="K13" i="2"/>
  <c r="K17" i="2"/>
  <c r="K21" i="2"/>
  <c r="H30" i="2"/>
  <c r="I11" i="2"/>
  <c r="I12" i="2" s="1"/>
  <c r="E19" i="2"/>
  <c r="H19" i="2"/>
  <c r="L27" i="2"/>
  <c r="K27" i="2"/>
  <c r="D52" i="8"/>
  <c r="E30" i="2"/>
  <c r="F44" i="8" s="1"/>
  <c r="E13" i="2"/>
  <c r="E17" i="2"/>
  <c r="K24" i="2"/>
  <c r="H14" i="2"/>
  <c r="E35" i="10"/>
  <c r="E14" i="2"/>
  <c r="H23" i="2" l="1"/>
  <c r="B45" i="8"/>
  <c r="B65" i="8" s="1"/>
  <c r="B16" i="11" s="1"/>
  <c r="F26" i="10"/>
  <c r="D42" i="10" s="1"/>
  <c r="F63" i="8"/>
  <c r="E52" i="8"/>
  <c r="E55" i="8" s="1"/>
  <c r="E44" i="10"/>
  <c r="H64" i="8"/>
  <c r="H15" i="11" s="1"/>
  <c r="E34" i="11" s="1"/>
  <c r="F23" i="2"/>
  <c r="F25" i="2" s="1"/>
  <c r="F26" i="2" s="1"/>
  <c r="F28" i="2" s="1"/>
  <c r="H66" i="8"/>
  <c r="H17" i="11" s="1"/>
  <c r="G27" i="10"/>
  <c r="I27" i="10" s="1"/>
  <c r="F44" i="10"/>
  <c r="H65" i="8"/>
  <c r="H16" i="11" s="1"/>
  <c r="K23" i="2"/>
  <c r="L11" i="2"/>
  <c r="L12" i="2" s="1"/>
  <c r="K12" i="2"/>
  <c r="K22" i="2" s="1"/>
  <c r="K30" i="2"/>
  <c r="E25" i="2"/>
  <c r="H25" i="2"/>
  <c r="K18" i="2"/>
  <c r="F45" i="8"/>
  <c r="F46" i="8"/>
  <c r="I23" i="2"/>
  <c r="I22" i="2"/>
  <c r="E18" i="2"/>
  <c r="H18" i="2"/>
  <c r="F27" i="10" l="1"/>
  <c r="E26" i="2"/>
  <c r="E29" i="2" s="1"/>
  <c r="K25" i="2"/>
  <c r="K26" i="2" s="1"/>
  <c r="K28" i="2" s="1"/>
  <c r="I25" i="2"/>
  <c r="I26" i="2" s="1"/>
  <c r="I28" i="2" s="1"/>
  <c r="L23" i="2"/>
  <c r="L22" i="2"/>
  <c r="H26" i="2"/>
  <c r="H28" i="2" s="1"/>
  <c r="E28" i="2" l="1"/>
  <c r="L25" i="2"/>
  <c r="L26" i="2" s="1"/>
  <c r="L28" i="2" s="1"/>
  <c r="H29" i="2"/>
  <c r="E45" i="8" s="1"/>
  <c r="G45" i="8" s="1"/>
  <c r="H45" i="8" s="1"/>
  <c r="K29" i="2"/>
  <c r="E31" i="2"/>
  <c r="E32" i="2" s="1"/>
  <c r="E44" i="8"/>
  <c r="G44" i="8" s="1"/>
  <c r="H44" i="8" s="1"/>
  <c r="E64" i="8" s="1"/>
  <c r="E15" i="11" s="1"/>
  <c r="E31" i="11" s="1"/>
  <c r="H31" i="2" l="1"/>
  <c r="H32" i="2" s="1"/>
  <c r="K31" i="2"/>
  <c r="K32" i="2" s="1"/>
  <c r="E46" i="8"/>
  <c r="G46" i="8" s="1"/>
  <c r="H46" i="8" s="1"/>
  <c r="E66" i="8" s="1"/>
  <c r="G64" i="8"/>
  <c r="G15" i="11" s="1"/>
  <c r="I15" i="11" s="1"/>
  <c r="I45" i="8"/>
  <c r="E65" i="8"/>
  <c r="E16" i="11" s="1"/>
  <c r="F31" i="11" s="1"/>
  <c r="J45" i="8"/>
  <c r="G66" i="8" l="1"/>
  <c r="G17" i="11" s="1"/>
  <c r="I17" i="11" s="1"/>
  <c r="J17" i="11" s="1"/>
  <c r="E17" i="11"/>
  <c r="G31" i="11" s="1"/>
  <c r="J46" i="8"/>
  <c r="I46" i="8"/>
  <c r="E41" i="10"/>
  <c r="G65" i="8"/>
  <c r="G16" i="11" s="1"/>
  <c r="I16" i="11" s="1"/>
  <c r="J16" i="11" s="1"/>
  <c r="F41" i="10"/>
  <c r="F66" i="8"/>
  <c r="I66" i="8"/>
  <c r="F64" i="8"/>
  <c r="I64" i="8"/>
  <c r="F15" i="11" l="1"/>
  <c r="E32" i="11" s="1"/>
  <c r="E33" i="11" s="1"/>
  <c r="E38" i="11" s="1"/>
  <c r="F17" i="11"/>
  <c r="G32" i="11" s="1"/>
  <c r="G33" i="11" s="1"/>
  <c r="G38" i="11" s="1"/>
  <c r="F65" i="8"/>
  <c r="F16" i="11" s="1"/>
  <c r="F32" i="11" s="1"/>
  <c r="F33" i="11" s="1"/>
  <c r="F38" i="11" s="1"/>
  <c r="I65" i="8"/>
  <c r="J65" i="8" s="1"/>
  <c r="J66" i="8"/>
  <c r="G40" i="11" l="1"/>
  <c r="G39" i="11"/>
  <c r="G41" i="11" s="1"/>
  <c r="E39" i="11"/>
  <c r="E40" i="11"/>
  <c r="F39" i="11"/>
  <c r="F40" i="11"/>
  <c r="E42" i="10"/>
  <c r="E43" i="10" s="1"/>
  <c r="E48" i="10" s="1"/>
  <c r="F42" i="10"/>
  <c r="F43" i="10" s="1"/>
  <c r="F48" i="10" s="1"/>
  <c r="E41" i="11" l="1"/>
  <c r="E45" i="11" s="1"/>
  <c r="F41" i="11"/>
  <c r="F45" i="11" s="1"/>
  <c r="G45" i="11"/>
  <c r="G42" i="11"/>
  <c r="F50" i="10"/>
  <c r="F49" i="10"/>
  <c r="G48" i="10"/>
  <c r="E50" i="10"/>
  <c r="E49" i="10"/>
  <c r="F42" i="11" l="1"/>
  <c r="E51" i="10"/>
  <c r="F51" i="10"/>
  <c r="G51" i="10" s="1"/>
  <c r="G52" i="10" l="1"/>
</calcChain>
</file>

<file path=xl/sharedStrings.xml><?xml version="1.0" encoding="utf-8"?>
<sst xmlns="http://schemas.openxmlformats.org/spreadsheetml/2006/main" count="336" uniqueCount="250">
  <si>
    <t>OT Wage</t>
  </si>
  <si>
    <t>Maternity leave / benefit</t>
  </si>
  <si>
    <t>Monthly capacity minutes</t>
  </si>
  <si>
    <r>
      <t xml:space="preserve">Labour Minute Value </t>
    </r>
    <r>
      <rPr>
        <b/>
        <sz val="26"/>
        <rFont val="Century Gothic"/>
        <family val="2"/>
      </rPr>
      <t>US$</t>
    </r>
    <r>
      <rPr>
        <b/>
        <sz val="22"/>
        <rFont val="Century Gothic"/>
        <family val="2"/>
      </rPr>
      <t xml:space="preserve"> </t>
    </r>
    <r>
      <rPr>
        <b/>
        <i/>
        <sz val="22"/>
        <rFont val="Century Gothic"/>
        <family val="2"/>
      </rPr>
      <t>incl. OT</t>
    </r>
    <r>
      <rPr>
        <b/>
        <sz val="22"/>
        <rFont val="Century Gothic"/>
        <family val="2"/>
      </rPr>
      <t xml:space="preserve"> </t>
    </r>
  </si>
  <si>
    <t>Basic Wage</t>
  </si>
  <si>
    <t>SubTOTAL 2</t>
  </si>
  <si>
    <t>Wage Item</t>
  </si>
  <si>
    <r>
      <rPr>
        <b/>
        <sz val="36"/>
        <color theme="0"/>
        <rFont val="Century Gothic"/>
        <family val="1"/>
      </rPr>
      <t>Explanatory</t>
    </r>
    <r>
      <rPr>
        <b/>
        <sz val="36"/>
        <color theme="0"/>
        <rFont val="Century Gothic"/>
        <family val="2"/>
      </rPr>
      <t xml:space="preserve"> Notes</t>
    </r>
  </si>
  <si>
    <t>Step</t>
  </si>
  <si>
    <t xml:space="preserve">Overtime hours </t>
  </si>
  <si>
    <t>The yellow fields in the file are your input fields, where you should insert the actual information based on your factory</t>
  </si>
  <si>
    <t>Legal Minimum Wage
(Pay for time worked)</t>
  </si>
  <si>
    <t>Directly 
Paid
Benefits</t>
  </si>
  <si>
    <t>Employer 
labour
related
on-cost</t>
  </si>
  <si>
    <t>Standard Allowed Minutes</t>
  </si>
  <si>
    <t>Productivity Bonus</t>
  </si>
  <si>
    <t>Attendance bonus</t>
  </si>
  <si>
    <t xml:space="preserve">Overtime hours  </t>
  </si>
  <si>
    <t>Seniority Bonus</t>
  </si>
  <si>
    <t>Skills Bonus</t>
  </si>
  <si>
    <t>Any other Bonuses</t>
  </si>
  <si>
    <t>Actual OT Hours per week</t>
  </si>
  <si>
    <t>Labour Cost</t>
  </si>
  <si>
    <t>SubTOTAL 1</t>
  </si>
  <si>
    <t>Regular working hours (45h)</t>
  </si>
  <si>
    <t>Social Security - Employer Deduction 20.5%</t>
  </si>
  <si>
    <t>Unemployment Employer Deduction 2%</t>
  </si>
  <si>
    <t>TOTAL Labour cost per worker in TRY</t>
  </si>
  <si>
    <t>30 days x Wage Level @7.5h/day regular working time</t>
  </si>
  <si>
    <r>
      <t xml:space="preserve">Labour Minute Value TRY 
</t>
    </r>
    <r>
      <rPr>
        <i/>
        <sz val="22"/>
        <rFont val="Century Gothic"/>
        <family val="2"/>
      </rPr>
      <t>(row 26/27)</t>
    </r>
  </si>
  <si>
    <t>Any additional employer labour-related on-costs</t>
  </si>
  <si>
    <t>SubTOTAL 3</t>
  </si>
  <si>
    <t>Once you have inserted all above you should get following information:</t>
  </si>
  <si>
    <t>Description</t>
  </si>
  <si>
    <t>Labour Cost  avg. worker</t>
  </si>
  <si>
    <t>Capacity Minutes</t>
  </si>
  <si>
    <t>Difference (absolute)</t>
  </si>
  <si>
    <t>Increment (in%)</t>
  </si>
  <si>
    <t>Monthly Operational Expenses in the Factory</t>
  </si>
  <si>
    <t>in USD</t>
  </si>
  <si>
    <t xml:space="preserve">per minute </t>
  </si>
  <si>
    <t>Direct Labour (A)</t>
  </si>
  <si>
    <t>Indirect Labour  (B)</t>
  </si>
  <si>
    <t>Factory Labour Minute Value (C)</t>
  </si>
  <si>
    <t>Overhead (D)</t>
  </si>
  <si>
    <t>Total Working Minute Cost (C+D)</t>
  </si>
  <si>
    <t>A+B</t>
  </si>
  <si>
    <t>Calculating the cost for a product style</t>
  </si>
  <si>
    <t>Items provided by the factory</t>
  </si>
  <si>
    <t>Details / Calculations</t>
  </si>
  <si>
    <t>Notes</t>
  </si>
  <si>
    <t>Style name or number of the Product</t>
  </si>
  <si>
    <t>Efficiency Percentage</t>
  </si>
  <si>
    <t>Actual number of sewing minutes for style</t>
  </si>
  <si>
    <t>Fabric</t>
  </si>
  <si>
    <t>Fabric costs per piece (incl. wastage %) in USD</t>
  </si>
  <si>
    <t>Accessories</t>
  </si>
  <si>
    <t>Costs for accessories (buttons, zippers, etc) per piece in USD</t>
  </si>
  <si>
    <t>Polybag, packaging, labelling</t>
  </si>
  <si>
    <t>Total amount per piece for polybag, packaging, hangtag</t>
  </si>
  <si>
    <t>Total Material Costs</t>
  </si>
  <si>
    <t>Total CM Costs</t>
  </si>
  <si>
    <t>Factory labour minute value x SAM / efficiency %</t>
  </si>
  <si>
    <t>Direct</t>
  </si>
  <si>
    <t>Indirect</t>
  </si>
  <si>
    <t>Total labour cost</t>
  </si>
  <si>
    <t>Outsourced processes</t>
  </si>
  <si>
    <t xml:space="preserve">Logistic costs (inbound-outbound) </t>
  </si>
  <si>
    <t>Import tax and duties</t>
  </si>
  <si>
    <t>Cost for import tax and duties calculated per piece in USD</t>
  </si>
  <si>
    <t>% increase</t>
  </si>
  <si>
    <t>Date:</t>
  </si>
  <si>
    <t>16)</t>
  </si>
  <si>
    <t>15)</t>
  </si>
  <si>
    <t>14)</t>
  </si>
  <si>
    <r>
      <rPr>
        <b/>
        <sz val="12"/>
        <color theme="1"/>
        <rFont val="Century Gothic"/>
        <family val="2"/>
      </rPr>
      <t xml:space="preserve">CHECK: </t>
    </r>
    <r>
      <rPr>
        <sz val="12"/>
        <color theme="1"/>
        <rFont val="Century Gothic"/>
        <family val="2"/>
      </rPr>
      <t>insert the FOB price you receive from the buyer (in USD).</t>
    </r>
  </si>
  <si>
    <t>13)</t>
  </si>
  <si>
    <t xml:space="preserve">Factory Selling Price </t>
  </si>
  <si>
    <t>12)</t>
  </si>
  <si>
    <t>Total Garment Manufacturing Cost</t>
  </si>
  <si>
    <t>11)</t>
  </si>
  <si>
    <t>Cost for logistics (inbound and out-bound) calculated per piece in USD</t>
  </si>
  <si>
    <t>10)</t>
  </si>
  <si>
    <t>If applicable, amount paid per piece for outsourced processes (e.g. embroidery, washing, printing) in USD</t>
  </si>
  <si>
    <t>9)</t>
  </si>
  <si>
    <t>Overhead Cost (electricity, fuel ..)</t>
  </si>
  <si>
    <t>at Target Wage</t>
  </si>
  <si>
    <t>8)</t>
  </si>
  <si>
    <t>7)</t>
  </si>
  <si>
    <t>6)</t>
  </si>
  <si>
    <t>5)</t>
  </si>
  <si>
    <t xml:space="preserve">Standard Allowed (sewing) Minutes of the style you want to calculate per piece. </t>
  </si>
  <si>
    <t>4)</t>
  </si>
  <si>
    <t>Style Name / Number</t>
  </si>
  <si>
    <t>3)</t>
  </si>
  <si>
    <t>2)</t>
  </si>
  <si>
    <t>of the workforce.</t>
  </si>
  <si>
    <t>1)</t>
  </si>
  <si>
    <t>Value</t>
  </si>
  <si>
    <t>Responsible staff (optional)</t>
  </si>
  <si>
    <t>Factory Name (optional)</t>
  </si>
  <si>
    <t>Instructions and input fields, calculation and comparison of labour minute values</t>
  </si>
  <si>
    <t>Total Number of Workers</t>
  </si>
  <si>
    <t>Regular working time: 45h/week x 4.33 x 60min
Overtime: Actual OT/week x 4.33 x 60min</t>
  </si>
  <si>
    <t>As an example: 60h work/week = 15 OT h/week x 4.33 =65 OT h/month
(Maximum daily working hours is 11 / Total weekly hours 60 / Total annual OT hours 270)</t>
  </si>
  <si>
    <t>in Turkish Lira</t>
  </si>
  <si>
    <r>
      <t xml:space="preserve">Insert the total amount paid for </t>
    </r>
    <r>
      <rPr>
        <b/>
        <sz val="11"/>
        <color theme="1"/>
        <rFont val="Century Gothic"/>
        <family val="2"/>
      </rPr>
      <t>Direct Labour</t>
    </r>
    <r>
      <rPr>
        <sz val="11"/>
        <color theme="1"/>
        <rFont val="Century Gothic"/>
        <family val="2"/>
      </rPr>
      <t xml:space="preserve"> (i.e. sewing operators) </t>
    </r>
    <r>
      <rPr>
        <b/>
        <sz val="11"/>
        <color theme="1"/>
        <rFont val="Century Gothic"/>
        <family val="2"/>
      </rPr>
      <t>per month in TL.</t>
    </r>
  </si>
  <si>
    <r>
      <t xml:space="preserve">Insert the total amount paid for </t>
    </r>
    <r>
      <rPr>
        <b/>
        <sz val="11"/>
        <color theme="1"/>
        <rFont val="Century Gothic"/>
        <family val="2"/>
      </rPr>
      <t>Indirect Labour</t>
    </r>
    <r>
      <rPr>
        <sz val="11"/>
        <color theme="1"/>
        <rFont val="Century Gothic"/>
        <family val="2"/>
      </rPr>
      <t xml:space="preserve"> (all other labour costs besides sewing, e.g. cutting, QC, maintainance, security, cleaning, office staff etc.) </t>
    </r>
    <r>
      <rPr>
        <b/>
        <sz val="11"/>
        <color theme="1"/>
        <rFont val="Century Gothic"/>
        <family val="2"/>
      </rPr>
      <t>per month in TL.</t>
    </r>
  </si>
  <si>
    <r>
      <t xml:space="preserve">Insert the average overhead costs in the factory: rent, fuel, electricity, training, interest payments, depreciation on building, safety measures, etc. </t>
    </r>
    <r>
      <rPr>
        <b/>
        <sz val="11"/>
        <color theme="1"/>
        <rFont val="Century Gothic"/>
        <family val="2"/>
      </rPr>
      <t>per month in TL.</t>
    </r>
  </si>
  <si>
    <r>
      <t xml:space="preserve">Exchange rate TL - US$ 
</t>
    </r>
    <r>
      <rPr>
        <sz val="18"/>
        <color theme="1"/>
        <rFont val="Century Gothic"/>
        <family val="2"/>
      </rPr>
      <t>(</t>
    </r>
    <r>
      <rPr>
        <i/>
        <sz val="18"/>
        <color theme="1"/>
        <rFont val="Century Gothic"/>
        <family val="2"/>
      </rPr>
      <t>change to actual</t>
    </r>
    <r>
      <rPr>
        <sz val="18"/>
        <color theme="1"/>
        <rFont val="Century Gothic"/>
        <family val="2"/>
      </rPr>
      <t xml:space="preserve">) </t>
    </r>
  </si>
  <si>
    <t xml:space="preserve">2019 Minimum Wage </t>
  </si>
  <si>
    <t>at 2019 LMW</t>
  </si>
  <si>
    <t>at 2020 LMW</t>
  </si>
  <si>
    <t>2019 LMW</t>
  </si>
  <si>
    <t>New (2020) Minimum Wage</t>
  </si>
  <si>
    <t>2020 LMW</t>
  </si>
  <si>
    <t xml:space="preserve">Target Wage </t>
  </si>
  <si>
    <r>
      <t>Monthly capacity minutes</t>
    </r>
    <r>
      <rPr>
        <b/>
        <i/>
        <sz val="22"/>
        <rFont val="Century Gothic"/>
        <family val="2"/>
      </rPr>
      <t xml:space="preserve"> incl. OT</t>
    </r>
    <r>
      <rPr>
        <b/>
        <sz val="22"/>
        <rFont val="Century Gothic"/>
        <family val="2"/>
      </rPr>
      <t xml:space="preserve"> 
</t>
    </r>
    <r>
      <rPr>
        <i/>
        <sz val="22"/>
        <rFont val="Century Gothic"/>
        <family val="2"/>
      </rPr>
      <t>(sum row 29)</t>
    </r>
  </si>
  <si>
    <r>
      <t>Monthly Labour Cost</t>
    </r>
    <r>
      <rPr>
        <b/>
        <i/>
        <sz val="22"/>
        <rFont val="Century Gothic"/>
        <family val="2"/>
      </rPr>
      <t xml:space="preserve"> incl. OT</t>
    </r>
    <r>
      <rPr>
        <b/>
        <sz val="22"/>
        <rFont val="Century Gothic"/>
        <family val="2"/>
      </rPr>
      <t xml:space="preserve"> in TRY
</t>
    </r>
    <r>
      <rPr>
        <i/>
        <sz val="22"/>
        <rFont val="Century Gothic"/>
        <family val="2"/>
      </rPr>
      <t>(sum row 28)</t>
    </r>
  </si>
  <si>
    <r>
      <t xml:space="preserve">Labour minute Value TRY </t>
    </r>
    <r>
      <rPr>
        <b/>
        <i/>
        <sz val="22"/>
        <rFont val="Century Gothic"/>
        <family val="2"/>
      </rPr>
      <t>incl. O</t>
    </r>
    <r>
      <rPr>
        <b/>
        <sz val="22"/>
        <rFont val="Century Gothic"/>
        <family val="2"/>
      </rPr>
      <t xml:space="preserve">T 
</t>
    </r>
    <r>
      <rPr>
        <i/>
        <sz val="22"/>
        <rFont val="Century Gothic"/>
        <family val="2"/>
      </rPr>
      <t>(row 31/32)</t>
    </r>
  </si>
  <si>
    <t>Target Wage   
(CBA or Living Wage)</t>
  </si>
  <si>
    <t>Labour Minute Value (TL)</t>
  </si>
  <si>
    <t>Labour Minute Value (US$)</t>
  </si>
  <si>
    <t>Wage (month)</t>
  </si>
  <si>
    <t>Buying House Commission</t>
  </si>
  <si>
    <t>17)</t>
  </si>
  <si>
    <t>18)</t>
  </si>
  <si>
    <r>
      <t xml:space="preserve">Insert </t>
    </r>
    <r>
      <rPr>
        <b/>
        <sz val="11"/>
        <color theme="1"/>
        <rFont val="Century Gothic"/>
        <family val="2"/>
      </rPr>
      <t>total number of sewing operators</t>
    </r>
    <r>
      <rPr>
        <sz val="11"/>
        <color theme="1"/>
        <rFont val="Century Gothic"/>
        <family val="2"/>
      </rPr>
      <t xml:space="preserve"> working </t>
    </r>
    <r>
      <rPr>
        <i/>
        <sz val="11"/>
        <color theme="1"/>
        <rFont val="Century Gothic"/>
        <family val="2"/>
      </rPr>
      <t>actively</t>
    </r>
    <r>
      <rPr>
        <sz val="11"/>
        <color theme="1"/>
        <rFont val="Century Gothic"/>
        <family val="2"/>
      </rPr>
      <t xml:space="preserve"> in the prod. lines (i.e. # machines in the lines determine capacity minutes), which means:</t>
    </r>
  </si>
  <si>
    <r>
      <rPr>
        <b/>
        <sz val="11"/>
        <color theme="1"/>
        <rFont val="Century Gothic"/>
        <family val="2"/>
      </rPr>
      <t>Total number of monthly sewing minutes</t>
    </r>
    <r>
      <rPr>
        <sz val="11"/>
        <color theme="1"/>
        <rFont val="Century Gothic"/>
        <family val="2"/>
      </rPr>
      <t xml:space="preserve"> (number of sewing operators x (45 + weekly OT hours) x 4.33 x 60 MINUS average monthly number of minutes on days not worked (i.e. paid public leave). </t>
    </r>
  </si>
  <si>
    <t>Insert actual TL-US$ foreign exchange rate or foreign exchange rate you are using for your calculations.</t>
  </si>
  <si>
    <r>
      <t xml:space="preserve">Total </t>
    </r>
    <r>
      <rPr>
        <b/>
        <sz val="11"/>
        <color theme="1"/>
        <rFont val="Century Gothic"/>
        <family val="2"/>
      </rPr>
      <t xml:space="preserve">number of production workers </t>
    </r>
    <r>
      <rPr>
        <sz val="11"/>
        <color theme="1"/>
        <rFont val="Century Gothic"/>
        <family val="2"/>
      </rPr>
      <t>in the factory.</t>
    </r>
  </si>
  <si>
    <r>
      <t xml:space="preserve">Insert total amount paid in </t>
    </r>
    <r>
      <rPr>
        <b/>
        <sz val="11"/>
        <color theme="1"/>
        <rFont val="Century Gothic"/>
        <family val="2"/>
      </rPr>
      <t>productivity bonuses</t>
    </r>
    <r>
      <rPr>
        <sz val="11"/>
        <color theme="1"/>
        <rFont val="Century Gothic"/>
        <family val="2"/>
      </rPr>
      <t xml:space="preserve"> by the factory in TL PER MONTH.</t>
    </r>
  </si>
  <si>
    <r>
      <t xml:space="preserve">Insert total amount paid in </t>
    </r>
    <r>
      <rPr>
        <b/>
        <sz val="11"/>
        <color theme="1"/>
        <rFont val="Century Gothic"/>
        <family val="2"/>
      </rPr>
      <t>attendance bonuses</t>
    </r>
    <r>
      <rPr>
        <sz val="11"/>
        <color theme="1"/>
        <rFont val="Century Gothic"/>
        <family val="2"/>
      </rPr>
      <t xml:space="preserve"> by the factory in TL PER MONTH.</t>
    </r>
  </si>
  <si>
    <r>
      <t xml:space="preserve">Insert total amount paid in </t>
    </r>
    <r>
      <rPr>
        <b/>
        <sz val="11"/>
        <color theme="1"/>
        <rFont val="Century Gothic"/>
        <family val="2"/>
      </rPr>
      <t>seniority bonuses</t>
    </r>
    <r>
      <rPr>
        <sz val="11"/>
        <color theme="1"/>
        <rFont val="Century Gothic"/>
        <family val="2"/>
      </rPr>
      <t xml:space="preserve"> by the entire factory in TL PER MONTH.</t>
    </r>
  </si>
  <si>
    <r>
      <t xml:space="preserve">Insert total amount paid in </t>
    </r>
    <r>
      <rPr>
        <b/>
        <sz val="11"/>
        <color theme="1"/>
        <rFont val="Century Gothic"/>
        <family val="2"/>
      </rPr>
      <t>skills bonuses</t>
    </r>
    <r>
      <rPr>
        <sz val="11"/>
        <color theme="1"/>
        <rFont val="Century Gothic"/>
        <family val="2"/>
      </rPr>
      <t xml:space="preserve"> by the entire factory in TL PER MONTH.</t>
    </r>
  </si>
  <si>
    <r>
      <t>Insert total amount in</t>
    </r>
    <r>
      <rPr>
        <b/>
        <sz val="11"/>
        <color theme="1"/>
        <rFont val="Century Gothic"/>
        <family val="2"/>
      </rPr>
      <t xml:space="preserve"> maternity benefits</t>
    </r>
    <r>
      <rPr>
        <sz val="11"/>
        <color theme="1"/>
        <rFont val="Century Gothic"/>
        <family val="2"/>
      </rPr>
      <t xml:space="preserve"> paid by the factory in TL PER YEAR. As per law, workers are entitled to 8 weeks before and 8 weeks after birth. </t>
    </r>
  </si>
  <si>
    <t>Total amount paid in productivity bonuses by the factory in TL PER MONTH.</t>
  </si>
  <si>
    <t>Total amount paid in attendance bonuses by the factory in TL PER MONTH.</t>
  </si>
  <si>
    <t>Total amount paid in seniority bonuses by the entire factory in TL PER MONTH.</t>
  </si>
  <si>
    <t>Total amount paid in skills bonuses by the entire factory in TL PER MONTH.</t>
  </si>
  <si>
    <t>Total amount paid in additional bonuses for the entire factory in TL PER MONTH</t>
  </si>
  <si>
    <t xml:space="preserve">Total amount in maternity benefits paid by the factory in TL PER YEAR. As per law, workers are entitled to 8 weeks before and 8 weeks after birth. </t>
  </si>
  <si>
    <t>Any additional employer labour-related on-costs in TL paid PER YEAR (besides social secuity, unemployment deduction, and maternity leave).</t>
  </si>
  <si>
    <r>
      <t>Insert total amount paid in</t>
    </r>
    <r>
      <rPr>
        <b/>
        <sz val="11"/>
        <color theme="1"/>
        <rFont val="Century Gothic"/>
        <family val="2"/>
      </rPr>
      <t xml:space="preserve"> additional bonuses</t>
    </r>
    <r>
      <rPr>
        <sz val="11"/>
        <color theme="1"/>
        <rFont val="Century Gothic"/>
        <family val="2"/>
      </rPr>
      <t xml:space="preserve"> for the entire factory in TL PER MONTH.</t>
    </r>
  </si>
  <si>
    <t>19)</t>
  </si>
  <si>
    <t>20)</t>
  </si>
  <si>
    <t>21)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</si>
  <si>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</si>
  <si>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</si>
  <si>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</si>
  <si>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</si>
  <si>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</si>
  <si>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</si>
  <si>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</si>
  <si>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</si>
  <si>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</si>
  <si>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</si>
  <si>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Total number of paid public holiday days per year when the factory is closed and workers are paid. As per law, workers are entitled to 15,5 days.</t>
  </si>
  <si>
    <t>Medical leave</t>
  </si>
  <si>
    <r>
      <t>Insert total amount in</t>
    </r>
    <r>
      <rPr>
        <b/>
        <sz val="11"/>
        <color theme="1"/>
        <rFont val="Century Gothic"/>
        <family val="2"/>
      </rPr>
      <t xml:space="preserve"> paid medical leave benefits</t>
    </r>
    <r>
      <rPr>
        <sz val="11"/>
        <color theme="1"/>
        <rFont val="Century Gothic"/>
        <family val="2"/>
      </rPr>
      <t xml:space="preserve"> paid by the factory in TL PER MONTH. </t>
    </r>
  </si>
  <si>
    <t xml:space="preserve">Total amount in medical leave benefits paid by the factory in TL PER MONTH. </t>
  </si>
  <si>
    <t>Severence Pay</t>
  </si>
  <si>
    <t>22)</t>
  </si>
  <si>
    <r>
      <rPr>
        <b/>
        <sz val="14"/>
        <rFont val="Century Gothic"/>
        <family val="2"/>
      </rPr>
      <t xml:space="preserve">Labour Minute Value </t>
    </r>
    <r>
      <rPr>
        <b/>
        <sz val="12"/>
        <rFont val="Century Gothic"/>
        <family val="2"/>
      </rPr>
      <t xml:space="preserve">
</t>
    </r>
    <r>
      <rPr>
        <b/>
        <sz val="9"/>
        <rFont val="Century Gothic"/>
        <family val="2"/>
      </rPr>
      <t>(based on 2019 Legal Minimum Wage)</t>
    </r>
  </si>
  <si>
    <r>
      <rPr>
        <b/>
        <sz val="14"/>
        <rFont val="Century Gothic"/>
        <family val="2"/>
      </rPr>
      <t xml:space="preserve">Labour Minute Value </t>
    </r>
    <r>
      <rPr>
        <b/>
        <sz val="12"/>
        <rFont val="Century Gothic"/>
        <family val="2"/>
      </rPr>
      <t xml:space="preserve">
</t>
    </r>
    <r>
      <rPr>
        <b/>
        <sz val="9"/>
        <rFont val="Century Gothic"/>
        <family val="2"/>
      </rPr>
      <t>(based on Target Wage)</t>
    </r>
  </si>
  <si>
    <r>
      <rPr>
        <b/>
        <sz val="10.5"/>
        <rFont val="Century Gothic"/>
        <family val="2"/>
      </rPr>
      <t xml:space="preserve">Factory Labour/Working Minute Value </t>
    </r>
    <r>
      <rPr>
        <b/>
        <sz val="9"/>
        <rFont val="Century Gothic"/>
        <family val="2"/>
      </rPr>
      <t xml:space="preserve">
(based on 2019 Legal Minimum Wage)</t>
    </r>
  </si>
  <si>
    <r>
      <rPr>
        <b/>
        <sz val="10.5"/>
        <rFont val="Century Gothic"/>
        <family val="2"/>
      </rPr>
      <t xml:space="preserve">Factory Labour/Working Minute Value </t>
    </r>
    <r>
      <rPr>
        <b/>
        <sz val="9"/>
        <rFont val="Century Gothic"/>
        <family val="2"/>
      </rPr>
      <t xml:space="preserve">
(based on Target Wage)</t>
    </r>
  </si>
  <si>
    <t>Insert your mark-up %</t>
  </si>
  <si>
    <t>Mark-up %</t>
  </si>
  <si>
    <t>If applicable, insert the percentage you pay to a buying house or agent</t>
  </si>
  <si>
    <r>
      <t xml:space="preserve">Depending on your cost calculation the </t>
    </r>
    <r>
      <rPr>
        <b/>
        <sz val="10"/>
        <color theme="1"/>
        <rFont val="Century Gothic"/>
        <family val="2"/>
      </rPr>
      <t>factory or line efficiency value</t>
    </r>
    <r>
      <rPr>
        <sz val="10"/>
        <color theme="1"/>
        <rFont val="Century Gothic"/>
        <family val="1"/>
      </rPr>
      <t xml:space="preserve">. </t>
    </r>
    <r>
      <rPr>
        <i/>
        <sz val="10"/>
        <color theme="1"/>
        <rFont val="Century Gothic"/>
        <family val="2"/>
      </rPr>
      <t xml:space="preserve">Note: One could also adjust this % to calculate the impact of </t>
    </r>
    <r>
      <rPr>
        <i/>
        <sz val="10"/>
        <color rgb="FFFF0000"/>
        <rFont val="Century Gothic"/>
        <family val="2"/>
      </rPr>
      <t xml:space="preserve">Covid-19 </t>
    </r>
    <r>
      <rPr>
        <i/>
        <sz val="10"/>
        <color theme="1"/>
        <rFont val="Century Gothic"/>
        <family val="2"/>
      </rPr>
      <t xml:space="preserve">on labour (and product) costs due to possible efficiency loss. </t>
    </r>
  </si>
  <si>
    <t>Insert the order size (# pieces)</t>
  </si>
  <si>
    <t>Order Value</t>
  </si>
  <si>
    <t>Total amount in severence payment paid by the factory in TL PER YEAR.</t>
  </si>
  <si>
    <t>Factory Labour Minute Value Calculator - Turkey</t>
  </si>
  <si>
    <t>Factory Labour Minute and Product Costing Calculator - Turkey</t>
  </si>
  <si>
    <t>https://api.fairwear.org/wp-content/uploads/2020/06/Guidance-for-Use-of-the-Fair-Wear-Labour-and-Minute-and-Product-Costing-Calculator-Final.pdf</t>
  </si>
  <si>
    <t>per day</t>
  </si>
  <si>
    <t>per month</t>
  </si>
  <si>
    <t xml:space="preserve">2019 Legal Minimum Wage. </t>
  </si>
  <si>
    <t xml:space="preserve">2020 Legal Minimum Wage. </t>
  </si>
  <si>
    <r>
      <rPr>
        <i/>
        <sz val="11"/>
        <color theme="1"/>
        <rFont val="Century Gothic"/>
        <family val="2"/>
      </rPr>
      <t>If applicable</t>
    </r>
    <r>
      <rPr>
        <sz val="11"/>
        <color theme="1"/>
        <rFont val="Century Gothic"/>
        <family val="2"/>
      </rPr>
      <t>, insert the Target Wage per day. This could be a CBA or living wage benchmark.</t>
    </r>
  </si>
  <si>
    <t>(operational expenses in USD divided by the total monthly sewing minutes (C18)</t>
  </si>
  <si>
    <r>
      <t xml:space="preserve">Total labour costs per month in TL / Labour Minute Costs </t>
    </r>
    <r>
      <rPr>
        <sz val="10"/>
        <color theme="1"/>
        <rFont val="Century Gothic"/>
        <family val="2"/>
      </rPr>
      <t>(calculated by dividing with sewing capacity minutes: C18)</t>
    </r>
  </si>
  <si>
    <r>
      <t>Total factory expenses per month in TL / working minute costs</t>
    </r>
    <r>
      <rPr>
        <sz val="11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>(which can be compared with the working minute costs based on prevailing min. wage (Cell I-55/56) as a plausibility check).</t>
    </r>
  </si>
  <si>
    <r>
      <t xml:space="preserve">Based on the above step 18, total percentage paid for </t>
    </r>
    <r>
      <rPr>
        <b/>
        <sz val="11"/>
        <color theme="1"/>
        <rFont val="Century Gothic"/>
        <family val="2"/>
      </rPr>
      <t xml:space="preserve">Direct Labour </t>
    </r>
    <r>
      <rPr>
        <sz val="11"/>
        <color theme="1"/>
        <rFont val="Century Gothic"/>
        <family val="2"/>
      </rPr>
      <t>(i.e. sewing)</t>
    </r>
    <r>
      <rPr>
        <b/>
        <sz val="11"/>
        <color theme="1"/>
        <rFont val="Century Gothic"/>
        <family val="2"/>
      </rPr>
      <t>.</t>
    </r>
  </si>
  <si>
    <r>
      <t xml:space="preserve">Based on above step 19, total percentage paid for </t>
    </r>
    <r>
      <rPr>
        <b/>
        <sz val="11"/>
        <color theme="1"/>
        <rFont val="Century Gothic"/>
        <family val="2"/>
      </rPr>
      <t>Indirect Labour</t>
    </r>
    <r>
      <rPr>
        <sz val="11"/>
        <color theme="1"/>
        <rFont val="Century Gothic"/>
        <family val="2"/>
      </rPr>
      <t xml:space="preserve"> (all other labour costs besides sewing, e.g. cutting, QC, maintenance, security, cleaning, office staff etc)</t>
    </r>
    <r>
      <rPr>
        <b/>
        <sz val="11"/>
        <color theme="1"/>
        <rFont val="Century Gothic"/>
        <family val="2"/>
      </rPr>
      <t>.</t>
    </r>
  </si>
  <si>
    <t>Note: if you don't know the SAM and efficiency percentage, simply indicate the actual labour minutes under 23, and 100% efficiency under 24.</t>
  </si>
  <si>
    <t>Pre-Covid</t>
  </si>
  <si>
    <t>Covid</t>
  </si>
  <si>
    <t>Additional per YEAR</t>
  </si>
  <si>
    <t>Additional costs per minute</t>
  </si>
  <si>
    <t>Additional per month in TL</t>
  </si>
  <si>
    <t>Additional per month in USD</t>
  </si>
  <si>
    <t xml:space="preserve">Increase in Total Working Minute Cost </t>
  </si>
  <si>
    <t>(C+D)</t>
  </si>
  <si>
    <t>Calculating the Impact of Covid-19 on the cost for a product style</t>
  </si>
  <si>
    <t>Difference because of Covid</t>
  </si>
  <si>
    <r>
      <t>If applicable, Insert the total additional costs per month for</t>
    </r>
    <r>
      <rPr>
        <b/>
        <sz val="8.5"/>
        <color rgb="FFFF0000"/>
        <rFont val="Century Gothic"/>
        <family val="2"/>
      </rPr>
      <t xml:space="preserve"> Covid-19 measures</t>
    </r>
    <r>
      <rPr>
        <b/>
        <sz val="8.5"/>
        <color theme="1"/>
        <rFont val="Century Gothic"/>
        <family val="2"/>
      </rPr>
      <t xml:space="preserve"> (e.g. face masks, desinfectants, temperature scanning, etc).  </t>
    </r>
  </si>
  <si>
    <t>Impact of COVID-19 on Product Style Costing</t>
  </si>
  <si>
    <t>Increase in minute value</t>
  </si>
  <si>
    <r>
      <t xml:space="preserve">at 2020 LMW 
</t>
    </r>
    <r>
      <rPr>
        <b/>
        <i/>
        <sz val="11"/>
        <color theme="1"/>
        <rFont val="Century Gothic"/>
        <family val="2"/>
      </rPr>
      <t>Pre Covid</t>
    </r>
  </si>
  <si>
    <r>
      <t xml:space="preserve">at 2020 LMW  
</t>
    </r>
    <r>
      <rPr>
        <b/>
        <i/>
        <sz val="11"/>
        <color rgb="FFFF0000"/>
        <rFont val="Century Gothic"/>
        <family val="2"/>
      </rPr>
      <t>Covid</t>
    </r>
  </si>
  <si>
    <t>Items that are affected because of Covid</t>
  </si>
  <si>
    <r>
      <t xml:space="preserve">Insert total amount paid in </t>
    </r>
    <r>
      <rPr>
        <b/>
        <sz val="8.5"/>
        <color rgb="FFFF0000"/>
        <rFont val="Century Gothic"/>
        <family val="2"/>
      </rPr>
      <t>Severence Payments</t>
    </r>
    <r>
      <rPr>
        <b/>
        <sz val="8.5"/>
        <rFont val="Century Gothic"/>
        <family val="2"/>
      </rPr>
      <t xml:space="preserve"> for the entire factory in TL PER YEAR. </t>
    </r>
  </si>
  <si>
    <r>
      <t>Insert total amount paid in</t>
    </r>
    <r>
      <rPr>
        <b/>
        <sz val="11"/>
        <color theme="1"/>
        <rFont val="Century Gothic"/>
        <family val="2"/>
      </rPr>
      <t xml:space="preserve"> severence payments </t>
    </r>
    <r>
      <rPr>
        <sz val="11"/>
        <color theme="1"/>
        <rFont val="Century Gothic"/>
        <family val="2"/>
      </rPr>
      <t xml:space="preserve">for the entire factory in TL PER YEAR. This could have increased in recent months due to </t>
    </r>
    <r>
      <rPr>
        <b/>
        <sz val="11"/>
        <color rgb="FFFF0000"/>
        <rFont val="Century Gothic"/>
        <family val="2"/>
      </rPr>
      <t>Covid-19.</t>
    </r>
  </si>
  <si>
    <r>
      <t xml:space="preserve">Monthly overhead costs (step 20-21) divided by monthly sewing minutes -C18) x minutes spent on style (Cell- E65). Overhead could increase because of </t>
    </r>
    <r>
      <rPr>
        <b/>
        <sz val="10"/>
        <color rgb="FFFF0000"/>
        <rFont val="Century Gothic"/>
        <family val="2"/>
      </rPr>
      <t>Covid-19.</t>
    </r>
  </si>
  <si>
    <r>
      <t xml:space="preserve">Factory labour minute value x SAM / efficiency %
Labour costs could increase due to </t>
    </r>
    <r>
      <rPr>
        <b/>
        <sz val="10"/>
        <color rgb="FFFF0000"/>
        <rFont val="Century Gothic"/>
        <family val="2"/>
      </rPr>
      <t>Covid-19</t>
    </r>
    <r>
      <rPr>
        <sz val="10"/>
        <color theme="1"/>
        <rFont val="Century Gothic"/>
        <family val="1"/>
      </rPr>
      <t xml:space="preserve"> because the factory labour minute value has increased (i.e. because if increased severence pay), and because the number of minutes required to make the product increased (due to a drop in efficiency. </t>
    </r>
  </si>
  <si>
    <r>
      <t xml:space="preserve">One could calculate the impact of </t>
    </r>
    <r>
      <rPr>
        <b/>
        <i/>
        <sz val="10"/>
        <color rgb="FFFF0000"/>
        <rFont val="Century Gothic"/>
        <family val="2"/>
      </rPr>
      <t xml:space="preserve">Covid-19 </t>
    </r>
    <r>
      <rPr>
        <i/>
        <sz val="10"/>
        <color theme="1"/>
        <rFont val="Century Gothic"/>
        <family val="2"/>
      </rPr>
      <t xml:space="preserve">by inserting the efficiency percentage </t>
    </r>
    <r>
      <rPr>
        <b/>
        <i/>
        <sz val="10"/>
        <color rgb="FFFF0000"/>
        <rFont val="Century Gothic"/>
        <family val="2"/>
      </rPr>
      <t>pre-Covid</t>
    </r>
    <r>
      <rPr>
        <i/>
        <sz val="10"/>
        <color theme="1"/>
        <rFont val="Century Gothic"/>
        <family val="2"/>
      </rPr>
      <t xml:space="preserve">. This would clarify the loss in efficiency and hence the additional number of minutes required to make the product. </t>
    </r>
  </si>
  <si>
    <t>Investments needed</t>
  </si>
  <si>
    <t>Monthly Variable costs</t>
  </si>
  <si>
    <t>Plastic/Plexiglass dividers</t>
  </si>
  <si>
    <t>Refitting the building for social distancing</t>
  </si>
  <si>
    <t>Amount per month (TL)</t>
  </si>
  <si>
    <t>Amount per month (USD)</t>
  </si>
  <si>
    <t>Infrared Thermometers</t>
  </si>
  <si>
    <t>Facemasks / gloves, etc</t>
  </si>
  <si>
    <t>Other:</t>
  </si>
  <si>
    <t># Months  for depreciation</t>
  </si>
  <si>
    <t>Desinfectants / soap / dispensers, etc.</t>
  </si>
  <si>
    <t>Additional expenditures because of Covid-19</t>
  </si>
  <si>
    <t>Ventilators</t>
  </si>
  <si>
    <t>Unit Price</t>
  </si>
  <si>
    <t>Quantity required per month</t>
  </si>
  <si>
    <t>Amount Invested (TL)</t>
  </si>
  <si>
    <r>
      <rPr>
        <b/>
        <sz val="14"/>
        <rFont val="Century Gothic"/>
        <family val="2"/>
      </rPr>
      <t xml:space="preserve">Labour Minute Value 
</t>
    </r>
    <r>
      <rPr>
        <b/>
        <sz val="9"/>
        <rFont val="Century Gothic"/>
        <family val="2"/>
      </rPr>
      <t>(based on 2020 Legal Minimum Wage)</t>
    </r>
  </si>
  <si>
    <r>
      <rPr>
        <b/>
        <sz val="10.5"/>
        <rFont val="Century Gothic"/>
        <family val="2"/>
      </rPr>
      <t xml:space="preserve">Factory Labour/Working Minute Value  </t>
    </r>
    <r>
      <rPr>
        <b/>
        <sz val="9"/>
        <rFont val="Century Gothic"/>
        <family val="2"/>
      </rPr>
      <t xml:space="preserve">
(based on 2020 Legal Minimum Wage)</t>
    </r>
  </si>
  <si>
    <r>
      <t>If applicable, Insert the total additional costs per month for</t>
    </r>
    <r>
      <rPr>
        <b/>
        <sz val="11"/>
        <color rgb="FFFF0000"/>
        <rFont val="Century Gothic"/>
        <family val="2"/>
      </rPr>
      <t xml:space="preserve"> Covid-19 measures</t>
    </r>
    <r>
      <rPr>
        <sz val="11"/>
        <color theme="1"/>
        <rFont val="Century Gothic"/>
        <family val="2"/>
      </rPr>
      <t xml:space="preserve"> (e.g. face masks, desinfectants, temp. scanning, etc). </t>
    </r>
    <r>
      <rPr>
        <sz val="10.5"/>
        <color theme="1"/>
        <rFont val="Century Gothic"/>
        <family val="2"/>
      </rPr>
      <t xml:space="preserve">A calculation aid is included in the 'COVID' Worksheet. </t>
    </r>
  </si>
  <si>
    <t>Total:</t>
  </si>
  <si>
    <t>Note: Total could be inserted in Cell C45 in the 'Input Fields' Worksheet</t>
  </si>
  <si>
    <t>workforce</t>
  </si>
  <si>
    <t>paid leave</t>
  </si>
  <si>
    <t>overtime</t>
  </si>
  <si>
    <t>capacity minutes</t>
  </si>
  <si>
    <t>paid benefits</t>
  </si>
  <si>
    <t>employer on-costs</t>
  </si>
  <si>
    <r>
      <t xml:space="preserve">Total </t>
    </r>
    <r>
      <rPr>
        <b/>
        <u/>
        <sz val="11"/>
        <color theme="1"/>
        <rFont val="Century Gothic"/>
        <family val="2"/>
      </rPr>
      <t>average number</t>
    </r>
    <r>
      <rPr>
        <sz val="11"/>
        <color theme="1"/>
        <rFont val="Century Gothic"/>
        <family val="2"/>
      </rPr>
      <t xml:space="preserve"> of </t>
    </r>
    <r>
      <rPr>
        <b/>
        <sz val="11"/>
        <color theme="1"/>
        <rFont val="Century Gothic"/>
        <family val="2"/>
      </rPr>
      <t>paid leave days taken annually per worker</t>
    </r>
    <r>
      <rPr>
        <sz val="11"/>
        <color theme="1"/>
        <rFont val="Century Gothic"/>
        <family val="2"/>
      </rPr>
      <t>.</t>
    </r>
  </si>
  <si>
    <r>
      <t xml:space="preserve">Insert the percentage of your workforce with </t>
    </r>
    <r>
      <rPr>
        <b/>
        <sz val="10.5"/>
        <color theme="1"/>
        <rFont val="Century Gothic"/>
        <family val="2"/>
      </rPr>
      <t>1 - 5 years of service</t>
    </r>
    <r>
      <rPr>
        <sz val="10.5"/>
        <color theme="1"/>
        <rFont val="Century Gothic"/>
        <family val="2"/>
      </rPr>
      <t>. As per law, these workers are entitled to 14 days of annual leave per year. Exclude workers aged below 18 or above 50, as these are entitled by law to a minimum of 20 days even if they have less 6 years of service. These should be included under step 5.</t>
    </r>
  </si>
  <si>
    <r>
      <t xml:space="preserve">Insert the percentage of your workforce with </t>
    </r>
    <r>
      <rPr>
        <b/>
        <sz val="11"/>
        <color theme="1"/>
        <rFont val="Century Gothic"/>
        <family val="2"/>
      </rPr>
      <t>6 - 15 years of service.</t>
    </r>
    <r>
      <rPr>
        <sz val="11"/>
        <color theme="1"/>
        <rFont val="Century Gothic"/>
        <family val="2"/>
      </rPr>
      <t xml:space="preserve"> As per law, these workers are entitled to 20 days of annual leave per year. Please also include workers with less than 6 years of service if these are aged below 18 or above 50 (see also step 4)</t>
    </r>
  </si>
  <si>
    <r>
      <t>Insert the percentage of your workforce with</t>
    </r>
    <r>
      <rPr>
        <b/>
        <sz val="11"/>
        <color theme="1"/>
        <rFont val="Century Gothic"/>
        <family val="2"/>
      </rPr>
      <t xml:space="preserve"> more than 15 years of service.</t>
    </r>
    <r>
      <rPr>
        <sz val="11"/>
        <color theme="1"/>
        <rFont val="Century Gothic"/>
        <family val="2"/>
      </rPr>
      <t xml:space="preserve"> As per law, these workers are entitled to 26 days of annual leave per year. </t>
    </r>
  </si>
  <si>
    <t>Must add up to 100%</t>
  </si>
  <si>
    <r>
      <t xml:space="preserve">Insert the average </t>
    </r>
    <r>
      <rPr>
        <b/>
        <sz val="11"/>
        <color theme="1"/>
        <rFont val="Century Gothic"/>
        <family val="2"/>
      </rPr>
      <t>weekly Overtime Hours</t>
    </r>
    <r>
      <rPr>
        <sz val="11"/>
        <color theme="1"/>
        <rFont val="Century Gothic"/>
        <family val="2"/>
      </rPr>
      <t xml:space="preserve"> of your factory.</t>
    </r>
  </si>
  <si>
    <r>
      <t>Total</t>
    </r>
    <r>
      <rPr>
        <b/>
        <sz val="11"/>
        <color theme="1"/>
        <rFont val="Century Gothic"/>
        <family val="2"/>
      </rPr>
      <t xml:space="preserve"> capacity minutes per worker/month</t>
    </r>
    <r>
      <rPr>
        <sz val="11"/>
        <color theme="1"/>
        <rFont val="Century Gothic"/>
        <family val="1"/>
      </rPr>
      <t xml:space="preserve">, based on regular (45 h/w) and overtime hours (C22) and adjusted for the total average number of paid leave taken annually per worker (C20). </t>
    </r>
  </si>
  <si>
    <r>
      <t xml:space="preserve">Insert any </t>
    </r>
    <r>
      <rPr>
        <b/>
        <sz val="11"/>
        <color theme="1"/>
        <rFont val="Century Gothic"/>
        <family val="2"/>
      </rPr>
      <t>additional employer labour-related on-costs</t>
    </r>
    <r>
      <rPr>
        <sz val="11"/>
        <color theme="1"/>
        <rFont val="Century Gothic"/>
        <family val="2"/>
      </rPr>
      <t xml:space="preserve"> in TL paid PER YEAR (besides social security, unemployment deduction, and maternity leave).</t>
    </r>
  </si>
  <si>
    <t>Product Style Costing Calculator - Turkey</t>
  </si>
  <si>
    <t>From the Worksheet 'Factory Input Fields', you should get following information:</t>
  </si>
  <si>
    <t>Brand Name</t>
  </si>
  <si>
    <t xml:space="preserve">Factory Name </t>
  </si>
  <si>
    <t>Note: if you don't know the SAM and efficiency percentage, simply indicate the actual labour minutes under 2, and 100% efficiency under 3.</t>
  </si>
  <si>
    <t>Overhead costs per minute (H15) x minutes spent on style (Step 2-3)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</si>
</sst>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000"/>
    <numFmt numFmtId="167" formatCode="_([$$-409]* #,##0.0000_);_([$$-409]* \(#,##0.0000\);_([$$-409]* &quot;-&quot;??_);_(@_)"/>
    <numFmt numFmtId="168" formatCode="_(* #,##0_);_(* \(#,##0\);_(* &quot;-&quot;??_);_(@_)"/>
    <numFmt numFmtId="169" formatCode="0.0%"/>
    <numFmt numFmtId="170" formatCode="0.000"/>
    <numFmt numFmtId="171" formatCode="&quot;$&quot;#,##0.0000"/>
    <numFmt numFmtId="172" formatCode="[$€-2]\ #,##0.0000"/>
    <numFmt numFmtId="173" formatCode="&quot;$&quot;#,##0.00000"/>
    <numFmt numFmtId="174" formatCode="0.0"/>
    <numFmt numFmtId="175" formatCode="&quot;$&quot;#,##0.000"/>
    <numFmt numFmtId="176" formatCode="&quot;$&quot;#,##0.00"/>
    <numFmt numFmtId="177" formatCode="[$₺-41F]#,##0"/>
    <numFmt numFmtId="178" formatCode="[$₺-41F]#,##0.000"/>
    <numFmt numFmtId="179" formatCode="#,##0.0"/>
    <numFmt numFmtId="180" formatCode="[$₺-41F]#,##0.00"/>
    <numFmt numFmtId="181" formatCode="&quot;$&quot;#,##0"/>
    <numFmt numFmtId="182" formatCode="_([$$-409]* #,##0.00000_);_([$$-409]* \(#,##0.00000\);_([$$-409]* &quot;-&quot;??_);_(@_)"/>
    <numFmt numFmtId="183" formatCode="#,##0\ &quot;TL&quot;"/>
    <numFmt numFmtId="184" formatCode="#,##0.00\ &quot;TL&quot;"/>
  </numFmts>
  <fonts count="102" x14ac:knownFonts="1"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theme="1"/>
      <name val="Calibri"/>
      <family val="2"/>
      <scheme val="minor"/>
    </font>
    <font>
      <b/>
      <sz val="16"/>
      <color theme="1"/>
      <name val="Century Gothic"/>
      <family val="1"/>
    </font>
    <font>
      <b/>
      <sz val="16"/>
      <color theme="0"/>
      <name val="Century Gothic"/>
      <family val="1"/>
    </font>
    <font>
      <b/>
      <sz val="36"/>
      <color theme="0"/>
      <name val="Century Gothic"/>
      <family val="1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sz val="18"/>
      <color theme="1"/>
      <name val="Century Gothic"/>
      <family val="2"/>
    </font>
    <font>
      <b/>
      <i/>
      <sz val="18"/>
      <name val="Century Gothic"/>
      <family val="2"/>
    </font>
    <font>
      <sz val="22"/>
      <color theme="1"/>
      <name val="Century Gothic"/>
      <family val="2"/>
    </font>
    <font>
      <sz val="22"/>
      <name val="Century Gothic"/>
      <family val="2"/>
    </font>
    <font>
      <b/>
      <sz val="22"/>
      <name val="Century Gothic"/>
      <family val="2"/>
    </font>
    <font>
      <b/>
      <sz val="22"/>
      <color theme="1"/>
      <name val="Century Gothic"/>
      <family val="2"/>
    </font>
    <font>
      <b/>
      <sz val="24"/>
      <name val="Century Gothic"/>
      <family val="2"/>
    </font>
    <font>
      <b/>
      <sz val="28"/>
      <color theme="1"/>
      <name val="Century Gothic"/>
      <family val="2"/>
    </font>
    <font>
      <b/>
      <i/>
      <sz val="22"/>
      <name val="Century Gothic"/>
      <family val="2"/>
    </font>
    <font>
      <b/>
      <sz val="24"/>
      <color theme="0"/>
      <name val="Century Gothic"/>
      <family val="2"/>
    </font>
    <font>
      <i/>
      <sz val="22"/>
      <name val="Century Gothic"/>
      <family val="2"/>
    </font>
    <font>
      <b/>
      <sz val="26"/>
      <name val="Century Gothic"/>
      <family val="2"/>
    </font>
    <font>
      <b/>
      <i/>
      <sz val="22"/>
      <color theme="1"/>
      <name val="Century Gothic"/>
      <family val="2"/>
    </font>
    <font>
      <i/>
      <sz val="18"/>
      <color theme="1"/>
      <name val="Century Gothic"/>
      <family val="2"/>
    </font>
    <font>
      <b/>
      <i/>
      <sz val="16"/>
      <color theme="1"/>
      <name val="Century Gothic"/>
      <family val="2"/>
    </font>
    <font>
      <i/>
      <sz val="12"/>
      <color theme="1"/>
      <name val="Century Gothic"/>
      <family val="2"/>
    </font>
    <font>
      <b/>
      <sz val="20"/>
      <color theme="1"/>
      <name val="Century Gothic"/>
      <family val="1"/>
    </font>
    <font>
      <sz val="24"/>
      <color theme="1"/>
      <name val="Century Gothic"/>
      <family val="2"/>
    </font>
    <font>
      <sz val="48"/>
      <color theme="1"/>
      <name val="Century Gothic"/>
      <family val="2"/>
    </font>
    <font>
      <b/>
      <sz val="36"/>
      <color theme="0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theme="1"/>
      <name val="Century Gothic"/>
      <family val="2"/>
    </font>
    <font>
      <b/>
      <sz val="12"/>
      <color theme="0"/>
      <name val="Century Gothic"/>
      <family val="2"/>
    </font>
    <font>
      <b/>
      <sz val="26"/>
      <color theme="1"/>
      <name val="Century Gothic"/>
      <family val="2"/>
    </font>
    <font>
      <b/>
      <sz val="28"/>
      <name val="Century Gothic"/>
      <family val="2"/>
    </font>
    <font>
      <b/>
      <sz val="14"/>
      <color theme="1"/>
      <name val="Century Gothic"/>
      <family val="2"/>
    </font>
    <font>
      <b/>
      <sz val="16"/>
      <color theme="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8"/>
      <color theme="9" tint="0.59999389629810485"/>
      <name val="Century Gothic"/>
      <family val="2"/>
    </font>
    <font>
      <sz val="12"/>
      <color theme="0"/>
      <name val="Century Gothic"/>
      <family val="2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1"/>
    </font>
    <font>
      <i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i/>
      <sz val="14"/>
      <color theme="1"/>
      <name val="Century Gothic"/>
      <family val="2"/>
    </font>
    <font>
      <b/>
      <i/>
      <sz val="14"/>
      <color theme="1"/>
      <name val="Century Gothic"/>
      <family val="2"/>
    </font>
    <font>
      <i/>
      <sz val="11"/>
      <color theme="1"/>
      <name val="Century Gothic"/>
      <family val="2"/>
    </font>
    <font>
      <i/>
      <sz val="10"/>
      <name val="Century Gothic"/>
      <family val="2"/>
    </font>
    <font>
      <i/>
      <sz val="14"/>
      <name val="Century Gothic"/>
      <family val="2"/>
    </font>
    <font>
      <b/>
      <sz val="26"/>
      <color theme="0"/>
      <name val="Century Gothic"/>
      <family val="1"/>
    </font>
    <font>
      <b/>
      <sz val="14"/>
      <color theme="0"/>
      <name val="Century Gothic"/>
      <family val="2"/>
    </font>
    <font>
      <b/>
      <sz val="10"/>
      <color theme="0"/>
      <name val="Century Gothic"/>
      <family val="2"/>
    </font>
    <font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theme="1"/>
      <name val="Century Gothic"/>
      <family val="2"/>
    </font>
    <font>
      <b/>
      <sz val="17"/>
      <color theme="0"/>
      <name val="Century Gothic"/>
      <family val="2"/>
    </font>
    <font>
      <sz val="11"/>
      <color theme="1"/>
      <name val="Century Gothic"/>
      <family val="1"/>
    </font>
    <font>
      <b/>
      <sz val="36"/>
      <color theme="1"/>
      <name val="Century Gothic"/>
      <family val="2"/>
    </font>
    <font>
      <b/>
      <sz val="36"/>
      <color theme="1"/>
      <name val="Century Gothic"/>
      <family val="1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9"/>
      <name val="Century Gothic"/>
      <family val="2"/>
    </font>
    <font>
      <b/>
      <sz val="10.5"/>
      <name val="Century Gothic"/>
      <family val="2"/>
    </font>
    <font>
      <i/>
      <sz val="11"/>
      <name val="Century Gothic"/>
      <family val="2"/>
    </font>
    <font>
      <sz val="20"/>
      <name val="Century Gothic"/>
      <family val="2"/>
    </font>
    <font>
      <sz val="20"/>
      <color theme="1"/>
      <name val="Century Gothic"/>
      <family val="2"/>
    </font>
    <font>
      <u/>
      <sz val="12"/>
      <color theme="10"/>
      <name val="Century Gothic"/>
      <family val="2"/>
    </font>
    <font>
      <u/>
      <sz val="10"/>
      <color theme="10"/>
      <name val="Century Gothic"/>
      <family val="2"/>
    </font>
    <font>
      <b/>
      <sz val="72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9"/>
      <color rgb="FFFF0000"/>
      <name val="Century Gothic"/>
      <family val="2"/>
    </font>
    <font>
      <sz val="12"/>
      <color rgb="FF0000FF"/>
      <name val="Century Gothic"/>
      <family val="2"/>
    </font>
    <font>
      <b/>
      <sz val="36"/>
      <color rgb="FFFF0000"/>
      <name val="Century Gothic"/>
      <family val="2"/>
    </font>
    <font>
      <b/>
      <sz val="26"/>
      <color rgb="FFFF0000"/>
      <name val="Century Gothic"/>
      <family val="2"/>
    </font>
    <font>
      <sz val="8"/>
      <name val="Century Gothic"/>
      <family val="2"/>
    </font>
    <font>
      <b/>
      <sz val="10"/>
      <color rgb="FFFF0000"/>
      <name val="Century Gothic"/>
      <family val="2"/>
    </font>
    <font>
      <b/>
      <i/>
      <sz val="10"/>
      <color theme="1"/>
      <name val="Century Gothic"/>
      <family val="2"/>
    </font>
    <font>
      <b/>
      <sz val="8.5"/>
      <name val="Century Gothic"/>
      <family val="2"/>
    </font>
    <font>
      <b/>
      <sz val="8.5"/>
      <color theme="1"/>
      <name val="Century Gothic"/>
      <family val="2"/>
    </font>
    <font>
      <b/>
      <sz val="8.5"/>
      <color rgb="FFFF0000"/>
      <name val="Century Gothic"/>
      <family val="2"/>
    </font>
    <font>
      <b/>
      <sz val="11"/>
      <color theme="0"/>
      <name val="Century Gothic"/>
      <family val="2"/>
    </font>
    <font>
      <b/>
      <i/>
      <sz val="10"/>
      <color rgb="FFFF0000"/>
      <name val="Century Gothic"/>
      <family val="2"/>
    </font>
    <font>
      <b/>
      <i/>
      <sz val="11"/>
      <color theme="1"/>
      <name val="Century Gothic"/>
      <family val="2"/>
    </font>
    <font>
      <b/>
      <i/>
      <sz val="11"/>
      <color rgb="FFFF0000"/>
      <name val="Century Gothic"/>
      <family val="2"/>
    </font>
    <font>
      <b/>
      <sz val="14"/>
      <color rgb="FFFF000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10.5"/>
      <color theme="1"/>
      <name val="Century Gothic"/>
      <family val="2"/>
    </font>
    <font>
      <sz val="9"/>
      <name val="Century Gothic"/>
      <family val="2"/>
    </font>
    <font>
      <b/>
      <i/>
      <sz val="14"/>
      <name val="Century Gothic"/>
      <family val="2"/>
    </font>
    <font>
      <b/>
      <sz val="10.5"/>
      <color theme="1"/>
      <name val="Century Gothic"/>
      <family val="2"/>
    </font>
    <font>
      <sz val="14"/>
      <name val="Century Gothic"/>
      <family val="2"/>
    </font>
    <font>
      <b/>
      <u/>
      <sz val="14"/>
      <name val="Century Gothic"/>
      <family val="2"/>
    </font>
    <font>
      <b/>
      <u/>
      <sz val="11"/>
      <color theme="1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gray0625">
        <bgColor rgb="FFFFFF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3F3F3F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4" fillId="0" borderId="0" applyNumberFormat="0" applyFill="0" applyBorder="0" applyAlignment="0" applyProtection="0"/>
  </cellStyleXfs>
  <cellXfs count="441">
    <xf numFmtId="0" fontId="0" fillId="0" borderId="0" xfId="0"/>
    <xf numFmtId="0" fontId="2" fillId="0" borderId="0" xfId="0" applyFont="1" applyProtection="1"/>
    <xf numFmtId="0" fontId="32" fillId="0" borderId="0" xfId="0" applyFont="1" applyProtection="1"/>
    <xf numFmtId="0" fontId="0" fillId="0" borderId="0" xfId="0" applyFont="1" applyProtection="1"/>
    <xf numFmtId="0" fontId="27" fillId="0" borderId="0" xfId="0" applyFont="1" applyProtection="1"/>
    <xf numFmtId="0" fontId="31" fillId="0" borderId="0" xfId="0" applyFont="1" applyAlignment="1" applyProtection="1">
      <alignment vertical="center"/>
    </xf>
    <xf numFmtId="165" fontId="2" fillId="0" borderId="0" xfId="1" applyNumberFormat="1" applyFont="1" applyProtection="1"/>
    <xf numFmtId="0" fontId="0" fillId="6" borderId="0" xfId="0" applyFont="1" applyFill="1" applyProtection="1"/>
    <xf numFmtId="0" fontId="2" fillId="6" borderId="0" xfId="0" applyFont="1" applyFill="1" applyProtection="1"/>
    <xf numFmtId="165" fontId="2" fillId="0" borderId="0" xfId="1" applyNumberFormat="1" applyFont="1" applyFill="1" applyProtection="1"/>
    <xf numFmtId="165" fontId="0" fillId="0" borderId="0" xfId="1" applyNumberFormat="1" applyFont="1" applyProtection="1"/>
    <xf numFmtId="0" fontId="2" fillId="4" borderId="0" xfId="0" applyFont="1" applyFill="1" applyProtection="1"/>
    <xf numFmtId="0" fontId="25" fillId="4" borderId="0" xfId="0" applyFont="1" applyFill="1" applyProtection="1"/>
    <xf numFmtId="2" fontId="2" fillId="0" borderId="0" xfId="0" applyNumberFormat="1" applyFont="1" applyProtection="1"/>
    <xf numFmtId="166" fontId="2" fillId="0" borderId="0" xfId="0" applyNumberFormat="1" applyFont="1" applyProtection="1"/>
    <xf numFmtId="165" fontId="33" fillId="4" borderId="0" xfId="1" applyNumberFormat="1" applyFont="1" applyFill="1" applyAlignment="1" applyProtection="1">
      <alignment horizontal="center" vertical="center"/>
    </xf>
    <xf numFmtId="165" fontId="33" fillId="4" borderId="0" xfId="1" applyNumberFormat="1" applyFont="1" applyFill="1" applyAlignment="1" applyProtection="1">
      <alignment horizontal="left" vertical="center"/>
    </xf>
    <xf numFmtId="49" fontId="30" fillId="4" borderId="0" xfId="1" applyNumberFormat="1" applyFont="1" applyFill="1" applyAlignment="1" applyProtection="1">
      <alignment horizontal="left" vertical="center"/>
    </xf>
    <xf numFmtId="49" fontId="26" fillId="4" borderId="0" xfId="1" applyNumberFormat="1" applyFont="1" applyFill="1" applyAlignment="1" applyProtection="1">
      <alignment horizontal="left" vertical="center"/>
    </xf>
    <xf numFmtId="49" fontId="25" fillId="4" borderId="0" xfId="0" applyNumberFormat="1" applyFont="1" applyFill="1" applyProtection="1"/>
    <xf numFmtId="172" fontId="40" fillId="11" borderId="1" xfId="0" applyNumberFormat="1" applyFont="1" applyFill="1" applyBorder="1" applyAlignment="1" applyProtection="1">
      <alignment horizontal="center" vertical="center"/>
    </xf>
    <xf numFmtId="167" fontId="8" fillId="12" borderId="1" xfId="0" applyNumberFormat="1" applyFont="1" applyFill="1" applyBorder="1" applyAlignment="1" applyProtection="1">
      <alignment horizontal="center" vertical="center"/>
    </xf>
    <xf numFmtId="0" fontId="0" fillId="4" borderId="0" xfId="0" applyFont="1" applyFill="1" applyProtection="1"/>
    <xf numFmtId="165" fontId="30" fillId="0" borderId="0" xfId="1" applyNumberFormat="1" applyFont="1" applyFill="1" applyAlignment="1" applyProtection="1">
      <alignment vertical="center" wrapText="1"/>
    </xf>
    <xf numFmtId="169" fontId="46" fillId="13" borderId="1" xfId="2" applyNumberFormat="1" applyFont="1" applyFill="1" applyBorder="1" applyAlignment="1" applyProtection="1">
      <alignment horizontal="center" vertical="center" wrapText="1"/>
    </xf>
    <xf numFmtId="175" fontId="42" fillId="13" borderId="1" xfId="0" applyNumberFormat="1" applyFont="1" applyFill="1" applyBorder="1" applyAlignment="1" applyProtection="1">
      <alignment horizontal="center" vertical="center"/>
    </xf>
    <xf numFmtId="175" fontId="36" fillId="13" borderId="1" xfId="0" applyNumberFormat="1" applyFont="1" applyFill="1" applyBorder="1" applyAlignment="1" applyProtection="1">
      <alignment horizontal="center" vertical="center"/>
    </xf>
    <xf numFmtId="176" fontId="39" fillId="6" borderId="1" xfId="1" applyNumberFormat="1" applyFont="1" applyFill="1" applyBorder="1" applyAlignment="1" applyProtection="1">
      <alignment horizontal="center" vertical="center"/>
      <protection locked="0"/>
    </xf>
    <xf numFmtId="49" fontId="1" fillId="0" borderId="0" xfId="1" applyNumberFormat="1" applyFont="1" applyFill="1" applyBorder="1" applyAlignment="1" applyProtection="1">
      <alignment vertical="center" wrapText="1"/>
    </xf>
    <xf numFmtId="49" fontId="1" fillId="0" borderId="0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Protection="1"/>
    <xf numFmtId="167" fontId="8" fillId="10" borderId="1" xfId="0" applyNumberFormat="1" applyFont="1" applyFill="1" applyBorder="1" applyAlignment="1" applyProtection="1">
      <alignment horizontal="center" vertical="center"/>
    </xf>
    <xf numFmtId="167" fontId="8" fillId="9" borderId="1" xfId="0" applyNumberFormat="1" applyFont="1" applyFill="1" applyBorder="1" applyAlignment="1" applyProtection="1">
      <alignment horizontal="center" vertical="center"/>
    </xf>
    <xf numFmtId="171" fontId="9" fillId="10" borderId="1" xfId="0" applyNumberFormat="1" applyFont="1" applyFill="1" applyBorder="1" applyAlignment="1" applyProtection="1">
      <alignment horizontal="center" vertical="center"/>
    </xf>
    <xf numFmtId="165" fontId="33" fillId="7" borderId="32" xfId="1" applyNumberFormat="1" applyFont="1" applyFill="1" applyBorder="1" applyAlignment="1" applyProtection="1">
      <alignment horizontal="center" vertical="center"/>
    </xf>
    <xf numFmtId="165" fontId="33" fillId="7" borderId="33" xfId="1" applyNumberFormat="1" applyFont="1" applyFill="1" applyBorder="1" applyAlignment="1" applyProtection="1">
      <alignment horizontal="center" vertical="center"/>
    </xf>
    <xf numFmtId="1" fontId="48" fillId="6" borderId="1" xfId="1" applyNumberFormat="1" applyFont="1" applyFill="1" applyBorder="1" applyAlignment="1" applyProtection="1">
      <alignment horizontal="center" vertical="center"/>
      <protection locked="0"/>
    </xf>
    <xf numFmtId="165" fontId="33" fillId="7" borderId="34" xfId="1" applyNumberFormat="1" applyFont="1" applyFill="1" applyBorder="1" applyAlignment="1" applyProtection="1">
      <alignment horizontal="center" vertical="center"/>
    </xf>
    <xf numFmtId="169" fontId="49" fillId="14" borderId="1" xfId="2" applyNumberFormat="1" applyFont="1" applyFill="1" applyBorder="1" applyAlignment="1" applyProtection="1">
      <alignment horizontal="center" vertical="center"/>
    </xf>
    <xf numFmtId="170" fontId="50" fillId="14" borderId="1" xfId="0" applyNumberFormat="1" applyFont="1" applyFill="1" applyBorder="1" applyAlignment="1" applyProtection="1">
      <alignment horizontal="center" vertical="center"/>
    </xf>
    <xf numFmtId="169" fontId="39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48" fillId="14" borderId="1" xfId="3" applyNumberFormat="1" applyFont="1" applyFill="1" applyBorder="1" applyAlignment="1" applyProtection="1">
      <alignment vertical="center" wrapText="1"/>
    </xf>
    <xf numFmtId="0" fontId="25" fillId="0" borderId="0" xfId="0" applyFont="1" applyProtection="1"/>
    <xf numFmtId="166" fontId="45" fillId="13" borderId="1" xfId="3" applyNumberFormat="1" applyFont="1" applyFill="1" applyBorder="1" applyAlignment="1" applyProtection="1">
      <alignment horizontal="left" vertical="center" wrapText="1"/>
    </xf>
    <xf numFmtId="175" fontId="51" fillId="13" borderId="1" xfId="0" applyNumberFormat="1" applyFont="1" applyFill="1" applyBorder="1" applyAlignment="1" applyProtection="1">
      <alignment horizontal="center" vertical="center"/>
    </xf>
    <xf numFmtId="2" fontId="53" fillId="13" borderId="1" xfId="3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Protection="1"/>
    <xf numFmtId="165" fontId="30" fillId="3" borderId="0" xfId="1" applyNumberFormat="1" applyFont="1" applyFill="1" applyAlignment="1" applyProtection="1">
      <alignment vertical="center" wrapText="1"/>
    </xf>
    <xf numFmtId="165" fontId="8" fillId="3" borderId="0" xfId="1" applyNumberFormat="1" applyFont="1" applyFill="1" applyAlignment="1" applyProtection="1">
      <alignment horizontal="left" vertical="center"/>
    </xf>
    <xf numFmtId="169" fontId="8" fillId="4" borderId="0" xfId="2" applyNumberFormat="1" applyFont="1" applyFill="1" applyBorder="1" applyAlignment="1" applyProtection="1">
      <alignment horizontal="center" vertical="center"/>
    </xf>
    <xf numFmtId="169" fontId="8" fillId="11" borderId="1" xfId="2" applyNumberFormat="1" applyFont="1" applyFill="1" applyBorder="1" applyAlignment="1" applyProtection="1">
      <alignment horizontal="center" vertical="center"/>
    </xf>
    <xf numFmtId="9" fontId="8" fillId="4" borderId="0" xfId="2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165" fontId="54" fillId="4" borderId="0" xfId="1" applyNumberFormat="1" applyFont="1" applyFill="1" applyAlignment="1" applyProtection="1">
      <alignment horizontal="center" vertical="center"/>
    </xf>
    <xf numFmtId="166" fontId="55" fillId="4" borderId="0" xfId="3" applyNumberFormat="1" applyFont="1" applyFill="1" applyBorder="1" applyAlignment="1" applyProtection="1">
      <alignment horizontal="center" vertical="center" wrapText="1"/>
    </xf>
    <xf numFmtId="166" fontId="33" fillId="8" borderId="37" xfId="3" applyNumberFormat="1" applyFont="1" applyFill="1" applyBorder="1" applyAlignment="1" applyProtection="1">
      <alignment horizontal="center" vertical="center" wrapText="1"/>
    </xf>
    <xf numFmtId="9" fontId="56" fillId="8" borderId="38" xfId="2" applyFont="1" applyFill="1" applyBorder="1" applyAlignment="1" applyProtection="1">
      <alignment horizontal="center" vertical="center" wrapText="1"/>
    </xf>
    <xf numFmtId="166" fontId="56" fillId="8" borderId="41" xfId="3" applyNumberFormat="1" applyFont="1" applyFill="1" applyBorder="1" applyAlignment="1" applyProtection="1">
      <alignment horizontal="center" vertical="center" wrapText="1"/>
    </xf>
    <xf numFmtId="166" fontId="56" fillId="8" borderId="38" xfId="3" applyNumberFormat="1" applyFont="1" applyFill="1" applyBorder="1" applyAlignment="1" applyProtection="1">
      <alignment horizontal="center" vertical="center" wrapText="1"/>
    </xf>
    <xf numFmtId="165" fontId="57" fillId="4" borderId="0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Protection="1"/>
    <xf numFmtId="165" fontId="54" fillId="4" borderId="0" xfId="1" applyNumberFormat="1" applyFont="1" applyFill="1" applyBorder="1" applyAlignment="1" applyProtection="1">
      <alignment horizontal="center" vertical="center"/>
    </xf>
    <xf numFmtId="169" fontId="8" fillId="3" borderId="1" xfId="2" applyNumberFormat="1" applyFont="1" applyFill="1" applyBorder="1" applyAlignment="1" applyProtection="1">
      <alignment horizontal="center" vertical="center"/>
      <protection locked="0"/>
    </xf>
    <xf numFmtId="171" fontId="39" fillId="3" borderId="1" xfId="1" applyNumberFormat="1" applyFont="1" applyFill="1" applyBorder="1" applyAlignment="1" applyProtection="1">
      <alignment horizontal="center" vertical="center"/>
    </xf>
    <xf numFmtId="0" fontId="25" fillId="0" borderId="0" xfId="0" applyFont="1" applyFill="1" applyProtection="1"/>
    <xf numFmtId="171" fontId="43" fillId="4" borderId="1" xfId="0" applyNumberFormat="1" applyFont="1" applyFill="1" applyBorder="1" applyAlignment="1" applyProtection="1">
      <alignment horizontal="center" vertical="center"/>
    </xf>
    <xf numFmtId="171" fontId="60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top"/>
    </xf>
    <xf numFmtId="0" fontId="41" fillId="8" borderId="0" xfId="0" applyFont="1" applyFill="1" applyAlignment="1" applyProtection="1">
      <alignment vertical="top"/>
    </xf>
    <xf numFmtId="0" fontId="41" fillId="8" borderId="0" xfId="0" applyFont="1" applyFill="1" applyAlignment="1" applyProtection="1">
      <alignment horizontal="center" vertical="top"/>
    </xf>
    <xf numFmtId="0" fontId="37" fillId="8" borderId="0" xfId="0" applyFont="1" applyFill="1" applyAlignment="1" applyProtection="1">
      <alignment horizontal="left" vertical="top"/>
    </xf>
    <xf numFmtId="0" fontId="41" fillId="8" borderId="0" xfId="0" applyFont="1" applyFill="1" applyProtection="1"/>
    <xf numFmtId="0" fontId="41" fillId="8" borderId="0" xfId="0" applyFont="1" applyFill="1" applyAlignment="1" applyProtection="1">
      <alignment horizontal="center" vertical="center"/>
    </xf>
    <xf numFmtId="0" fontId="37" fillId="8" borderId="0" xfId="0" applyFont="1" applyFill="1" applyAlignment="1" applyProtection="1">
      <alignment horizontal="left" vertical="center"/>
    </xf>
    <xf numFmtId="173" fontId="2" fillId="0" borderId="0" xfId="0" applyNumberFormat="1" applyFont="1" applyProtection="1"/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left" vertical="center"/>
    </xf>
    <xf numFmtId="169" fontId="60" fillId="3" borderId="1" xfId="2" applyNumberFormat="1" applyFont="1" applyFill="1" applyBorder="1" applyAlignment="1" applyProtection="1">
      <alignment horizontal="center" vertical="center"/>
    </xf>
    <xf numFmtId="49" fontId="30" fillId="0" borderId="0" xfId="1" applyNumberFormat="1" applyFont="1" applyFill="1" applyAlignment="1" applyProtection="1">
      <alignment horizontal="left" vertical="center"/>
    </xf>
    <xf numFmtId="1" fontId="38" fillId="6" borderId="1" xfId="1" applyNumberFormat="1" applyFont="1" applyFill="1" applyBorder="1" applyAlignment="1" applyProtection="1">
      <alignment horizontal="center" vertical="center"/>
      <protection locked="0"/>
    </xf>
    <xf numFmtId="165" fontId="33" fillId="8" borderId="1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Alignment="1" applyProtection="1">
      <alignment vertical="center"/>
    </xf>
    <xf numFmtId="165" fontId="33" fillId="4" borderId="0" xfId="1" applyNumberFormat="1" applyFont="1" applyFill="1" applyBorder="1" applyAlignment="1" applyProtection="1">
      <alignment horizontal="center" vertical="center"/>
    </xf>
    <xf numFmtId="0" fontId="31" fillId="6" borderId="0" xfId="0" applyFont="1" applyFill="1" applyAlignment="1" applyProtection="1">
      <alignment horizontal="left" vertical="center"/>
    </xf>
    <xf numFmtId="177" fontId="9" fillId="9" borderId="1" xfId="1" applyNumberFormat="1" applyFont="1" applyFill="1" applyBorder="1" applyAlignment="1" applyProtection="1">
      <alignment horizontal="center" vertical="center"/>
    </xf>
    <xf numFmtId="178" fontId="9" fillId="9" borderId="1" xfId="1" applyNumberFormat="1" applyFont="1" applyFill="1" applyBorder="1" applyAlignment="1" applyProtection="1">
      <alignment horizontal="center" vertical="center"/>
    </xf>
    <xf numFmtId="167" fontId="8" fillId="15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8" fillId="0" borderId="0" xfId="0" applyFont="1" applyProtection="1"/>
    <xf numFmtId="0" fontId="28" fillId="0" borderId="0" xfId="0" applyFont="1" applyBorder="1" applyProtection="1"/>
    <xf numFmtId="9" fontId="2" fillId="0" borderId="0" xfId="2" applyFont="1" applyProtection="1"/>
    <xf numFmtId="165" fontId="2" fillId="0" borderId="0" xfId="0" applyNumberFormat="1" applyFont="1" applyProtection="1"/>
    <xf numFmtId="165" fontId="2" fillId="0" borderId="0" xfId="0" applyNumberFormat="1" applyFont="1" applyBorder="1" applyProtection="1"/>
    <xf numFmtId="0" fontId="27" fillId="0" borderId="0" xfId="0" applyFont="1" applyAlignment="1" applyProtection="1">
      <alignment horizontal="center" vertical="center"/>
    </xf>
    <xf numFmtId="0" fontId="29" fillId="4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61" fillId="2" borderId="23" xfId="0" applyFont="1" applyFill="1" applyBorder="1" applyAlignment="1" applyProtection="1">
      <alignment horizontal="center" vertical="center" wrapText="1"/>
    </xf>
    <xf numFmtId="0" fontId="61" fillId="4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8" fillId="4" borderId="24" xfId="0" applyFont="1" applyFill="1" applyBorder="1" applyAlignment="1" applyProtection="1">
      <alignment horizontal="left" vertical="center" indent="1"/>
    </xf>
    <xf numFmtId="165" fontId="13" fillId="4" borderId="1" xfId="1" applyNumberFormat="1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 applyProtection="1">
      <alignment horizontal="center" vertical="center"/>
    </xf>
    <xf numFmtId="165" fontId="13" fillId="16" borderId="1" xfId="1" applyNumberFormat="1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left" vertical="center" indent="1"/>
    </xf>
    <xf numFmtId="0" fontId="11" fillId="3" borderId="1" xfId="3" applyFont="1" applyFill="1" applyBorder="1" applyAlignment="1" applyProtection="1">
      <alignment horizontal="right" vertical="center" wrapText="1"/>
    </xf>
    <xf numFmtId="0" fontId="11" fillId="4" borderId="24" xfId="3" applyFont="1" applyFill="1" applyBorder="1" applyAlignment="1" applyProtection="1">
      <alignment horizontal="right" vertical="center" wrapText="1"/>
    </xf>
    <xf numFmtId="165" fontId="22" fillId="4" borderId="1" xfId="1" applyNumberFormat="1" applyFont="1" applyFill="1" applyBorder="1" applyAlignment="1" applyProtection="1">
      <alignment horizontal="center" vertical="center"/>
    </xf>
    <xf numFmtId="165" fontId="18" fillId="4" borderId="1" xfId="1" applyNumberFormat="1" applyFont="1" applyFill="1" applyBorder="1" applyAlignment="1" applyProtection="1">
      <alignment horizontal="center" vertical="center"/>
    </xf>
    <xf numFmtId="0" fontId="11" fillId="4" borderId="24" xfId="3" applyFont="1" applyFill="1" applyBorder="1" applyAlignment="1" applyProtection="1">
      <alignment horizontal="center" vertical="center" wrapText="1"/>
    </xf>
    <xf numFmtId="165" fontId="22" fillId="16" borderId="1" xfId="1" applyNumberFormat="1" applyFont="1" applyFill="1" applyBorder="1" applyAlignment="1" applyProtection="1">
      <alignment horizontal="center" vertical="center"/>
    </xf>
    <xf numFmtId="165" fontId="18" fillId="16" borderId="1" xfId="1" applyNumberFormat="1" applyFont="1" applyFill="1" applyBorder="1" applyAlignment="1" applyProtection="1">
      <alignment horizontal="center" vertical="center"/>
    </xf>
    <xf numFmtId="0" fontId="11" fillId="4" borderId="6" xfId="3" applyFont="1" applyFill="1" applyBorder="1" applyAlignment="1" applyProtection="1">
      <alignment horizontal="center" vertical="center" wrapText="1"/>
    </xf>
    <xf numFmtId="0" fontId="11" fillId="4" borderId="7" xfId="3" applyFont="1" applyFill="1" applyBorder="1" applyAlignment="1" applyProtection="1">
      <alignment horizontal="right" vertical="center" wrapText="1"/>
    </xf>
    <xf numFmtId="0" fontId="9" fillId="4" borderId="24" xfId="0" applyFont="1" applyFill="1" applyBorder="1" applyAlignment="1" applyProtection="1">
      <alignment horizontal="left" vertical="center" wrapText="1" indent="1"/>
    </xf>
    <xf numFmtId="0" fontId="9" fillId="4" borderId="24" xfId="0" applyFont="1" applyFill="1" applyBorder="1" applyAlignment="1" applyProtection="1">
      <alignment horizontal="center" vertical="center" wrapText="1"/>
    </xf>
    <xf numFmtId="165" fontId="12" fillId="16" borderId="1" xfId="1" applyNumberFormat="1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 wrapText="1"/>
    </xf>
    <xf numFmtId="165" fontId="12" fillId="4" borderId="1" xfId="1" applyNumberFormat="1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left" vertical="center" wrapText="1" indent="1"/>
    </xf>
    <xf numFmtId="43" fontId="13" fillId="16" borderId="1" xfId="1" applyNumberFormat="1" applyFont="1" applyFill="1" applyBorder="1" applyAlignment="1" applyProtection="1">
      <alignment horizontal="center" vertical="center"/>
    </xf>
    <xf numFmtId="43" fontId="13" fillId="4" borderId="1" xfId="1" applyNumberFormat="1" applyFont="1" applyFill="1" applyBorder="1" applyAlignment="1" applyProtection="1">
      <alignment horizontal="center" vertical="center"/>
    </xf>
    <xf numFmtId="0" fontId="24" fillId="4" borderId="0" xfId="0" applyFont="1" applyFill="1" applyAlignment="1" applyProtection="1">
      <alignment horizontal="center" vertical="center"/>
    </xf>
    <xf numFmtId="0" fontId="11" fillId="3" borderId="3" xfId="3" applyFont="1" applyFill="1" applyBorder="1" applyAlignment="1" applyProtection="1">
      <alignment horizontal="right" vertical="center" wrapText="1"/>
    </xf>
    <xf numFmtId="168" fontId="18" fillId="4" borderId="1" xfId="2" applyNumberFormat="1" applyFont="1" applyFill="1" applyBorder="1" applyAlignment="1" applyProtection="1">
      <alignment horizontal="center" vertical="center"/>
    </xf>
    <xf numFmtId="168" fontId="18" fillId="16" borderId="1" xfId="2" applyNumberFormat="1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 wrapText="1"/>
    </xf>
    <xf numFmtId="0" fontId="14" fillId="4" borderId="24" xfId="3" applyFont="1" applyFill="1" applyBorder="1" applyAlignment="1" applyProtection="1">
      <alignment horizontal="left" vertical="center" wrapText="1" indent="1"/>
    </xf>
    <xf numFmtId="3" fontId="21" fillId="4" borderId="1" xfId="3" applyNumberFormat="1" applyFont="1" applyFill="1" applyBorder="1" applyAlignment="1" applyProtection="1">
      <alignment horizontal="center" vertical="center"/>
    </xf>
    <xf numFmtId="3" fontId="21" fillId="16" borderId="1" xfId="0" applyNumberFormat="1" applyFont="1" applyFill="1" applyBorder="1" applyAlignment="1" applyProtection="1">
      <alignment horizontal="center" vertical="center"/>
    </xf>
    <xf numFmtId="0" fontId="14" fillId="4" borderId="6" xfId="3" applyFont="1" applyFill="1" applyBorder="1" applyAlignment="1" applyProtection="1">
      <alignment horizontal="left" vertical="center" wrapText="1" indent="1"/>
    </xf>
    <xf numFmtId="3" fontId="21" fillId="4" borderId="1" xfId="0" applyNumberFormat="1" applyFont="1" applyFill="1" applyBorder="1" applyAlignment="1" applyProtection="1">
      <alignment horizontal="center" vertical="center"/>
    </xf>
    <xf numFmtId="0" fontId="14" fillId="4" borderId="7" xfId="3" applyFont="1" applyFill="1" applyBorder="1" applyAlignment="1" applyProtection="1">
      <alignment horizontal="left" vertical="center" wrapText="1" indent="1"/>
    </xf>
    <xf numFmtId="2" fontId="21" fillId="4" borderId="1" xfId="3" applyNumberFormat="1" applyFont="1" applyFill="1" applyBorder="1" applyAlignment="1" applyProtection="1">
      <alignment horizontal="center" vertical="center"/>
    </xf>
    <xf numFmtId="0" fontId="21" fillId="4" borderId="24" xfId="3" applyFont="1" applyFill="1" applyBorder="1" applyAlignment="1" applyProtection="1">
      <alignment horizontal="left" vertical="center" wrapText="1" indent="1"/>
    </xf>
    <xf numFmtId="2" fontId="21" fillId="16" borderId="1" xfId="3" applyNumberFormat="1" applyFont="1" applyFill="1" applyBorder="1" applyAlignment="1" applyProtection="1">
      <alignment horizontal="center" vertical="center"/>
    </xf>
    <xf numFmtId="0" fontId="21" fillId="4" borderId="6" xfId="3" applyFont="1" applyFill="1" applyBorder="1" applyAlignment="1" applyProtection="1">
      <alignment horizontal="left" vertical="center" wrapText="1" indent="1"/>
    </xf>
    <xf numFmtId="166" fontId="14" fillId="4" borderId="24" xfId="3" applyNumberFormat="1" applyFont="1" applyFill="1" applyBorder="1" applyAlignment="1" applyProtection="1">
      <alignment horizontal="left" vertical="center" wrapText="1" indent="1"/>
    </xf>
    <xf numFmtId="166" fontId="35" fillId="4" borderId="24" xfId="3" applyNumberFormat="1" applyFont="1" applyFill="1" applyBorder="1" applyAlignment="1" applyProtection="1">
      <alignment horizontal="left" vertical="center" wrapText="1" indent="1"/>
    </xf>
    <xf numFmtId="166" fontId="21" fillId="4" borderId="6" xfId="3" applyNumberFormat="1" applyFont="1" applyFill="1" applyBorder="1" applyAlignment="1" applyProtection="1">
      <alignment horizontal="left" vertical="center" wrapText="1" indent="1"/>
    </xf>
    <xf numFmtId="166" fontId="14" fillId="4" borderId="7" xfId="3" applyNumberFormat="1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Protection="1"/>
    <xf numFmtId="166" fontId="6" fillId="4" borderId="0" xfId="3" applyNumberFormat="1" applyFont="1" applyFill="1" applyBorder="1" applyAlignment="1" applyProtection="1">
      <alignment horizontal="center" vertical="center" wrapText="1"/>
    </xf>
    <xf numFmtId="166" fontId="5" fillId="4" borderId="0" xfId="0" applyNumberFormat="1" applyFont="1" applyFill="1" applyBorder="1" applyAlignment="1" applyProtection="1">
      <alignment horizontal="center" vertical="center"/>
    </xf>
    <xf numFmtId="166" fontId="33" fillId="8" borderId="38" xfId="3" applyNumberFormat="1" applyFont="1" applyFill="1" applyBorder="1" applyAlignment="1" applyProtection="1">
      <alignment horizontal="center" vertical="center" wrapText="1"/>
    </xf>
    <xf numFmtId="166" fontId="33" fillId="8" borderId="44" xfId="3" applyNumberFormat="1" applyFont="1" applyFill="1" applyBorder="1" applyAlignment="1" applyProtection="1">
      <alignment horizontal="center" vertical="center" wrapText="1"/>
    </xf>
    <xf numFmtId="166" fontId="33" fillId="8" borderId="0" xfId="3" applyNumberFormat="1" applyFont="1" applyFill="1" applyBorder="1" applyAlignment="1" applyProtection="1">
      <alignment horizontal="center" vertical="center" wrapText="1"/>
    </xf>
    <xf numFmtId="166" fontId="33" fillId="8" borderId="43" xfId="3" applyNumberFormat="1" applyFont="1" applyFill="1" applyBorder="1" applyAlignment="1" applyProtection="1">
      <alignment horizontal="center" vertical="center" wrapText="1"/>
    </xf>
    <xf numFmtId="177" fontId="39" fillId="9" borderId="1" xfId="1" applyNumberFormat="1" applyFont="1" applyFill="1" applyBorder="1" applyAlignment="1" applyProtection="1">
      <alignment horizontal="center" vertical="center" shrinkToFit="1"/>
    </xf>
    <xf numFmtId="3" fontId="21" fillId="4" borderId="24" xfId="3" applyNumberFormat="1" applyFont="1" applyFill="1" applyBorder="1" applyAlignment="1" applyProtection="1">
      <alignment horizontal="left" vertical="center" wrapText="1" indent="1"/>
    </xf>
    <xf numFmtId="3" fontId="14" fillId="4" borderId="6" xfId="3" applyNumberFormat="1" applyFont="1" applyFill="1" applyBorder="1" applyAlignment="1" applyProtection="1">
      <alignment horizontal="left" vertical="center" wrapText="1" indent="1"/>
    </xf>
    <xf numFmtId="37" fontId="9" fillId="9" borderId="1" xfId="1" applyNumberFormat="1" applyFont="1" applyFill="1" applyBorder="1" applyAlignment="1" applyProtection="1">
      <alignment horizontal="center" vertical="center" wrapText="1"/>
    </xf>
    <xf numFmtId="166" fontId="56" fillId="8" borderId="37" xfId="3" applyNumberFormat="1" applyFont="1" applyFill="1" applyBorder="1" applyAlignment="1" applyProtection="1">
      <alignment horizontal="center" vertical="center" wrapText="1"/>
    </xf>
    <xf numFmtId="165" fontId="33" fillId="7" borderId="45" xfId="1" applyNumberFormat="1" applyFont="1" applyFill="1" applyBorder="1" applyAlignment="1" applyProtection="1">
      <alignment horizontal="center" vertical="center"/>
    </xf>
    <xf numFmtId="165" fontId="33" fillId="8" borderId="25" xfId="1" applyNumberFormat="1" applyFont="1" applyFill="1" applyBorder="1" applyAlignment="1" applyProtection="1">
      <alignment horizontal="center" vertical="center"/>
    </xf>
    <xf numFmtId="165" fontId="33" fillId="7" borderId="46" xfId="1" applyNumberFormat="1" applyFont="1" applyFill="1" applyBorder="1" applyAlignment="1" applyProtection="1">
      <alignment horizontal="center" vertical="center"/>
    </xf>
    <xf numFmtId="49" fontId="30" fillId="0" borderId="0" xfId="1" applyNumberFormat="1" applyFont="1" applyAlignment="1">
      <alignment horizontal="left" vertical="center"/>
    </xf>
    <xf numFmtId="49" fontId="2" fillId="0" borderId="0" xfId="0" applyNumberFormat="1" applyFont="1"/>
    <xf numFmtId="2" fontId="38" fillId="6" borderId="1" xfId="1" applyNumberFormat="1" applyFont="1" applyFill="1" applyBorder="1" applyAlignment="1" applyProtection="1">
      <alignment horizontal="center" vertical="center"/>
      <protection locked="0"/>
    </xf>
    <xf numFmtId="180" fontId="38" fillId="6" borderId="1" xfId="1" applyNumberFormat="1" applyFont="1" applyFill="1" applyBorder="1" applyAlignment="1" applyProtection="1">
      <alignment horizontal="center" vertical="center" shrinkToFit="1"/>
      <protection locked="0"/>
    </xf>
    <xf numFmtId="3" fontId="35" fillId="17" borderId="1" xfId="3" applyNumberFormat="1" applyFont="1" applyFill="1" applyBorder="1" applyAlignment="1" applyProtection="1">
      <alignment horizontal="center" vertical="center" shrinkToFit="1"/>
    </xf>
    <xf numFmtId="1" fontId="48" fillId="4" borderId="0" xfId="1" applyNumberFormat="1" applyFont="1" applyFill="1" applyBorder="1" applyAlignment="1" applyProtection="1">
      <alignment horizontal="center" vertical="center"/>
      <protection locked="0"/>
    </xf>
    <xf numFmtId="165" fontId="33" fillId="7" borderId="34" xfId="1" applyNumberFormat="1" applyFont="1" applyFill="1" applyBorder="1" applyAlignment="1">
      <alignment horizontal="center" vertical="center"/>
    </xf>
    <xf numFmtId="165" fontId="33" fillId="7" borderId="32" xfId="1" applyNumberFormat="1" applyFont="1" applyFill="1" applyBorder="1" applyAlignment="1">
      <alignment horizontal="center" vertical="center"/>
    </xf>
    <xf numFmtId="9" fontId="39" fillId="6" borderId="2" xfId="2" applyFont="1" applyFill="1" applyBorder="1" applyAlignment="1" applyProtection="1">
      <alignment horizontal="center" vertical="center"/>
      <protection locked="0"/>
    </xf>
    <xf numFmtId="165" fontId="33" fillId="7" borderId="47" xfId="1" applyNumberFormat="1" applyFont="1" applyFill="1" applyBorder="1" applyAlignment="1" applyProtection="1">
      <alignment horizontal="center" vertical="center"/>
    </xf>
    <xf numFmtId="49" fontId="0" fillId="0" borderId="6" xfId="1" applyNumberFormat="1" applyFont="1" applyBorder="1" applyAlignment="1">
      <alignment vertical="center" wrapText="1"/>
    </xf>
    <xf numFmtId="181" fontId="42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2" fillId="3" borderId="1" xfId="0" applyFont="1" applyFill="1" applyBorder="1" applyAlignment="1" applyProtection="1">
      <alignment horizontal="left" vertical="center" wrapText="1" indent="1"/>
    </xf>
    <xf numFmtId="0" fontId="73" fillId="3" borderId="1" xfId="0" applyFont="1" applyFill="1" applyBorder="1" applyAlignment="1" applyProtection="1">
      <alignment horizontal="left" vertical="center" indent="1"/>
    </xf>
    <xf numFmtId="0" fontId="34" fillId="0" borderId="0" xfId="0" applyFont="1" applyProtection="1"/>
    <xf numFmtId="0" fontId="2" fillId="0" borderId="0" xfId="0" applyFont="1"/>
    <xf numFmtId="0" fontId="75" fillId="0" borderId="0" xfId="4" applyFont="1"/>
    <xf numFmtId="0" fontId="76" fillId="0" borderId="0" xfId="0" applyFont="1" applyProtection="1"/>
    <xf numFmtId="166" fontId="56" fillId="8" borderId="41" xfId="3" applyNumberFormat="1" applyFont="1" applyFill="1" applyBorder="1" applyAlignment="1" applyProtection="1">
      <alignment horizontal="center" vertical="center" wrapText="1"/>
    </xf>
    <xf numFmtId="165" fontId="36" fillId="13" borderId="1" xfId="0" applyNumberFormat="1" applyFont="1" applyFill="1" applyBorder="1" applyAlignment="1" applyProtection="1">
      <alignment horizontal="center" vertical="center"/>
    </xf>
    <xf numFmtId="175" fontId="36" fillId="14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180" fontId="38" fillId="16" borderId="1" xfId="1" applyNumberFormat="1" applyFont="1" applyFill="1" applyBorder="1" applyAlignment="1" applyProtection="1">
      <alignment horizontal="center" vertical="center" shrinkToFit="1"/>
    </xf>
    <xf numFmtId="177" fontId="38" fillId="16" borderId="1" xfId="1" applyNumberFormat="1" applyFont="1" applyFill="1" applyBorder="1" applyAlignment="1" applyProtection="1">
      <alignment horizontal="center" vertical="center" shrinkToFit="1"/>
    </xf>
    <xf numFmtId="165" fontId="33" fillId="7" borderId="33" xfId="1" applyNumberFormat="1" applyFont="1" applyFill="1" applyBorder="1" applyAlignment="1">
      <alignment horizontal="center" vertical="center"/>
    </xf>
    <xf numFmtId="177" fontId="39" fillId="6" borderId="1" xfId="1" applyNumberFormat="1" applyFont="1" applyFill="1" applyBorder="1" applyAlignment="1" applyProtection="1">
      <alignment horizontal="center" vertical="center" shrinkToFit="1"/>
      <protection locked="0"/>
    </xf>
    <xf numFmtId="179" fontId="38" fillId="3" borderId="1" xfId="1" applyNumberFormat="1" applyFont="1" applyFill="1" applyBorder="1" applyAlignment="1" applyProtection="1">
      <alignment horizontal="center" vertical="center"/>
    </xf>
    <xf numFmtId="3" fontId="38" fillId="3" borderId="1" xfId="1" applyNumberFormat="1" applyFont="1" applyFill="1" applyBorder="1" applyAlignment="1" applyProtection="1">
      <alignment horizontal="center" vertical="center"/>
    </xf>
    <xf numFmtId="177" fontId="39" fillId="3" borderId="1" xfId="1" applyNumberFormat="1" applyFont="1" applyFill="1" applyBorder="1" applyAlignment="1" applyProtection="1">
      <alignment horizontal="center" vertical="center" shrinkToFit="1"/>
    </xf>
    <xf numFmtId="181" fontId="42" fillId="4" borderId="1" xfId="0" applyNumberFormat="1" applyFont="1" applyFill="1" applyBorder="1" applyAlignment="1" applyProtection="1">
      <alignment horizontal="center" vertical="center" shrinkToFit="1"/>
    </xf>
    <xf numFmtId="181" fontId="36" fillId="3" borderId="1" xfId="0" applyNumberFormat="1" applyFont="1" applyFill="1" applyBorder="1" applyAlignment="1" applyProtection="1">
      <alignment horizontal="center" vertical="center" shrinkToFit="1"/>
    </xf>
    <xf numFmtId="174" fontId="39" fillId="6" borderId="1" xfId="1" applyNumberFormat="1" applyFont="1" applyFill="1" applyBorder="1" applyAlignment="1" applyProtection="1">
      <alignment horizontal="center" vertical="center"/>
      <protection locked="0"/>
    </xf>
    <xf numFmtId="165" fontId="2" fillId="4" borderId="0" xfId="1" applyNumberFormat="1" applyFont="1" applyFill="1" applyAlignment="1" applyProtection="1">
      <alignment vertical="center"/>
    </xf>
    <xf numFmtId="175" fontId="51" fillId="13" borderId="1" xfId="0" applyNumberFormat="1" applyFont="1" applyFill="1" applyBorder="1" applyAlignment="1" applyProtection="1">
      <alignment horizontal="center" vertical="center" wrapText="1"/>
    </xf>
    <xf numFmtId="171" fontId="2" fillId="0" borderId="0" xfId="0" applyNumberFormat="1" applyFont="1" applyProtection="1"/>
    <xf numFmtId="175" fontId="2" fillId="0" borderId="0" xfId="0" applyNumberFormat="1" applyFont="1" applyProtection="1"/>
    <xf numFmtId="171" fontId="50" fillId="19" borderId="1" xfId="0" applyNumberFormat="1" applyFont="1" applyFill="1" applyBorder="1" applyAlignment="1" applyProtection="1">
      <alignment horizontal="center" vertical="center"/>
    </xf>
    <xf numFmtId="165" fontId="92" fillId="13" borderId="1" xfId="0" applyNumberFormat="1" applyFont="1" applyFill="1" applyBorder="1" applyAlignment="1" applyProtection="1">
      <alignment horizontal="center" vertical="center"/>
    </xf>
    <xf numFmtId="0" fontId="75" fillId="0" borderId="0" xfId="4" applyFont="1" applyProtection="1"/>
    <xf numFmtId="0" fontId="0" fillId="0" borderId="0" xfId="0" applyProtection="1"/>
    <xf numFmtId="183" fontId="36" fillId="3" borderId="51" xfId="0" applyNumberFormat="1" applyFont="1" applyFill="1" applyBorder="1" applyAlignment="1" applyProtection="1">
      <alignment horizontal="center" vertical="center"/>
    </xf>
    <xf numFmtId="181" fontId="8" fillId="3" borderId="3" xfId="0" applyNumberFormat="1" applyFont="1" applyFill="1" applyBorder="1" applyAlignment="1" applyProtection="1">
      <alignment horizontal="center" vertical="center"/>
    </xf>
    <xf numFmtId="173" fontId="60" fillId="20" borderId="3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Protection="1"/>
    <xf numFmtId="183" fontId="36" fillId="3" borderId="48" xfId="0" applyNumberFormat="1" applyFont="1" applyFill="1" applyBorder="1" applyAlignment="1" applyProtection="1">
      <alignment horizontal="center" vertical="center"/>
    </xf>
    <xf numFmtId="181" fontId="8" fillId="3" borderId="1" xfId="0" applyNumberFormat="1" applyFont="1" applyFill="1" applyBorder="1" applyAlignment="1" applyProtection="1">
      <alignment horizontal="center" vertical="center"/>
    </xf>
    <xf numFmtId="173" fontId="60" fillId="20" borderId="1" xfId="0" applyNumberFormat="1" applyFont="1" applyFill="1" applyBorder="1" applyAlignment="1" applyProtection="1">
      <alignment horizontal="center" vertical="center"/>
    </xf>
    <xf numFmtId="166" fontId="88" fillId="8" borderId="38" xfId="3" applyNumberFormat="1" applyFont="1" applyFill="1" applyBorder="1" applyAlignment="1" applyProtection="1">
      <alignment horizontal="center" vertical="center" wrapText="1"/>
    </xf>
    <xf numFmtId="166" fontId="88" fillId="8" borderId="41" xfId="3" applyNumberFormat="1" applyFont="1" applyFill="1" applyBorder="1" applyAlignment="1" applyProtection="1">
      <alignment horizontal="center" vertical="center" wrapText="1"/>
    </xf>
    <xf numFmtId="166" fontId="55" fillId="4" borderId="0" xfId="3" applyNumberFormat="1" applyFont="1" applyFill="1" applyAlignment="1" applyProtection="1">
      <alignment horizontal="center" vertical="center" wrapText="1"/>
    </xf>
    <xf numFmtId="9" fontId="88" fillId="8" borderId="38" xfId="2" applyFont="1" applyFill="1" applyBorder="1" applyAlignment="1" applyProtection="1">
      <alignment horizontal="center" vertical="center" wrapText="1"/>
    </xf>
    <xf numFmtId="166" fontId="88" fillId="8" borderId="37" xfId="3" applyNumberFormat="1" applyFont="1" applyFill="1" applyBorder="1" applyAlignment="1" applyProtection="1">
      <alignment horizontal="center" vertical="center" wrapText="1"/>
    </xf>
    <xf numFmtId="182" fontId="8" fillId="3" borderId="1" xfId="0" applyNumberFormat="1" applyFont="1" applyFill="1" applyBorder="1" applyAlignment="1" applyProtection="1">
      <alignment horizontal="center" vertical="center"/>
    </xf>
    <xf numFmtId="167" fontId="8" fillId="3" borderId="1" xfId="0" applyNumberFormat="1" applyFont="1" applyFill="1" applyBorder="1" applyAlignment="1" applyProtection="1">
      <alignment horizontal="center" vertical="center"/>
    </xf>
    <xf numFmtId="172" fontId="40" fillId="3" borderId="1" xfId="0" applyNumberFormat="1" applyFont="1" applyFill="1" applyBorder="1" applyAlignment="1" applyProtection="1">
      <alignment horizontal="center" vertical="center"/>
    </xf>
    <xf numFmtId="9" fontId="8" fillId="4" borderId="0" xfId="2" applyFont="1" applyFill="1" applyAlignment="1" applyProtection="1">
      <alignment horizontal="center" vertical="center"/>
    </xf>
    <xf numFmtId="183" fontId="36" fillId="6" borderId="51" xfId="0" applyNumberFormat="1" applyFont="1" applyFill="1" applyBorder="1" applyAlignment="1" applyProtection="1">
      <alignment horizontal="center" vertical="center"/>
      <protection locked="0"/>
    </xf>
    <xf numFmtId="165" fontId="47" fillId="4" borderId="0" xfId="1" applyNumberFormat="1" applyFont="1" applyFill="1" applyBorder="1" applyAlignment="1" applyProtection="1">
      <alignment horizontal="center" vertical="center"/>
    </xf>
    <xf numFmtId="0" fontId="88" fillId="8" borderId="38" xfId="0" applyFont="1" applyFill="1" applyBorder="1" applyAlignment="1" applyProtection="1">
      <alignment horizontal="center" vertical="center" wrapText="1"/>
    </xf>
    <xf numFmtId="0" fontId="69" fillId="21" borderId="3" xfId="3" applyFont="1" applyFill="1" applyBorder="1" applyAlignment="1" applyProtection="1">
      <alignment vertical="center" wrapText="1"/>
    </xf>
    <xf numFmtId="183" fontId="36" fillId="6" borderId="1" xfId="0" applyNumberFormat="1" applyFont="1" applyFill="1" applyBorder="1" applyAlignment="1" applyProtection="1">
      <alignment horizontal="center" vertical="center"/>
      <protection locked="0"/>
    </xf>
    <xf numFmtId="3" fontId="36" fillId="6" borderId="1" xfId="0" applyNumberFormat="1" applyFont="1" applyFill="1" applyBorder="1" applyAlignment="1" applyProtection="1">
      <alignment horizontal="center" vertical="center"/>
      <protection locked="0"/>
    </xf>
    <xf numFmtId="181" fontId="36" fillId="3" borderId="3" xfId="0" applyNumberFormat="1" applyFont="1" applyFill="1" applyBorder="1" applyAlignment="1" applyProtection="1">
      <alignment horizontal="center" vertical="center"/>
    </xf>
    <xf numFmtId="183" fontId="38" fillId="21" borderId="3" xfId="3" applyNumberFormat="1" applyFont="1" applyFill="1" applyBorder="1" applyAlignment="1" applyProtection="1">
      <alignment horizontal="center" vertical="center" wrapText="1"/>
    </xf>
    <xf numFmtId="181" fontId="38" fillId="21" borderId="3" xfId="3" applyNumberFormat="1" applyFont="1" applyFill="1" applyBorder="1" applyAlignment="1" applyProtection="1">
      <alignment horizontal="center" vertical="center" wrapText="1"/>
    </xf>
    <xf numFmtId="0" fontId="88" fillId="4" borderId="0" xfId="0" applyFont="1" applyFill="1" applyBorder="1" applyAlignment="1" applyProtection="1">
      <alignment vertical="center" wrapText="1"/>
    </xf>
    <xf numFmtId="0" fontId="69" fillId="4" borderId="0" xfId="3" applyFont="1" applyFill="1" applyBorder="1" applyAlignment="1" applyProtection="1">
      <alignment vertical="center" wrapText="1"/>
    </xf>
    <xf numFmtId="173" fontId="60" fillId="4" borderId="0" xfId="0" applyNumberFormat="1" applyFont="1" applyFill="1" applyBorder="1" applyAlignment="1" applyProtection="1">
      <alignment horizontal="center" vertical="center"/>
    </xf>
    <xf numFmtId="0" fontId="88" fillId="8" borderId="41" xfId="0" applyFont="1" applyFill="1" applyBorder="1" applyAlignment="1" applyProtection="1">
      <alignment horizontal="center" vertical="center" wrapText="1"/>
    </xf>
    <xf numFmtId="9" fontId="39" fillId="3" borderId="2" xfId="2" applyFont="1" applyFill="1" applyBorder="1" applyAlignment="1" applyProtection="1">
      <alignment horizontal="center" vertical="center"/>
    </xf>
    <xf numFmtId="165" fontId="33" fillId="7" borderId="54" xfId="1" applyNumberFormat="1" applyFont="1" applyFill="1" applyBorder="1" applyAlignment="1" applyProtection="1">
      <alignment horizontal="center" vertical="center"/>
    </xf>
    <xf numFmtId="0" fontId="33" fillId="8" borderId="6" xfId="0" applyFont="1" applyFill="1" applyBorder="1" applyAlignment="1" applyProtection="1">
      <alignment vertical="center"/>
    </xf>
    <xf numFmtId="0" fontId="33" fillId="8" borderId="0" xfId="0" applyFont="1" applyFill="1" applyBorder="1" applyAlignment="1" applyProtection="1">
      <alignment vertical="center"/>
    </xf>
    <xf numFmtId="0" fontId="33" fillId="8" borderId="53" xfId="0" applyFont="1" applyFill="1" applyBorder="1" applyAlignment="1" applyProtection="1">
      <alignment vertical="center"/>
    </xf>
    <xf numFmtId="184" fontId="36" fillId="6" borderId="1" xfId="0" applyNumberFormat="1" applyFont="1" applyFill="1" applyBorder="1" applyAlignment="1" applyProtection="1">
      <alignment horizontal="center" vertical="center"/>
      <protection locked="0"/>
    </xf>
    <xf numFmtId="0" fontId="69" fillId="21" borderId="3" xfId="3" applyFont="1" applyFill="1" applyBorder="1" applyAlignment="1">
      <alignment vertical="center" wrapText="1"/>
    </xf>
    <xf numFmtId="0" fontId="97" fillId="21" borderId="3" xfId="3" applyFont="1" applyFill="1" applyBorder="1" applyAlignment="1">
      <alignment horizontal="right" vertical="center" wrapText="1"/>
    </xf>
    <xf numFmtId="3" fontId="39" fillId="6" borderId="1" xfId="1" applyNumberFormat="1" applyFont="1" applyFill="1" applyBorder="1" applyAlignment="1" applyProtection="1">
      <alignment horizontal="center" vertical="center"/>
      <protection locked="0"/>
    </xf>
    <xf numFmtId="183" fontId="36" fillId="22" borderId="1" xfId="0" applyNumberFormat="1" applyFont="1" applyFill="1" applyBorder="1" applyAlignment="1" applyProtection="1">
      <alignment horizontal="center" vertical="center"/>
    </xf>
    <xf numFmtId="169" fontId="39" fillId="3" borderId="1" xfId="2" applyNumberFormat="1" applyFont="1" applyFill="1" applyBorder="1" applyAlignment="1" applyProtection="1">
      <alignment horizontal="center" vertical="center" wrapText="1"/>
    </xf>
    <xf numFmtId="49" fontId="30" fillId="0" borderId="0" xfId="1" applyNumberFormat="1" applyFont="1" applyBorder="1" applyAlignment="1">
      <alignment horizontal="left" vertical="center" wrapText="1"/>
    </xf>
    <xf numFmtId="179" fontId="100" fillId="5" borderId="55" xfId="3" applyNumberFormat="1" applyFont="1" applyFill="1" applyBorder="1" applyAlignment="1" applyProtection="1">
      <alignment horizontal="center" vertical="center"/>
      <protection hidden="1"/>
    </xf>
    <xf numFmtId="169" fontId="39" fillId="0" borderId="1" xfId="2" applyNumberFormat="1" applyFont="1" applyFill="1" applyBorder="1" applyAlignment="1" applyProtection="1">
      <alignment horizontal="center" vertical="center"/>
    </xf>
    <xf numFmtId="169" fontId="38" fillId="6" borderId="1" xfId="2" applyNumberFormat="1" applyFont="1" applyFill="1" applyBorder="1" applyAlignment="1" applyProtection="1">
      <alignment horizontal="center" vertical="center"/>
      <protection locked="0"/>
    </xf>
    <xf numFmtId="166" fontId="56" fillId="8" borderId="41" xfId="3" applyNumberFormat="1" applyFont="1" applyFill="1" applyBorder="1" applyAlignment="1" applyProtection="1">
      <alignment horizontal="center" vertical="center" wrapText="1"/>
    </xf>
    <xf numFmtId="166" fontId="56" fillId="8" borderId="37" xfId="3" applyNumberFormat="1" applyFont="1" applyFill="1" applyBorder="1" applyAlignment="1" applyProtection="1">
      <alignment horizontal="center" vertical="center" wrapText="1"/>
    </xf>
    <xf numFmtId="175" fontId="36" fillId="14" borderId="1" xfId="0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Alignment="1" applyProtection="1">
      <alignment horizontal="right"/>
    </xf>
    <xf numFmtId="179" fontId="99" fillId="5" borderId="2" xfId="3" applyNumberFormat="1" applyFont="1" applyFill="1" applyBorder="1" applyAlignment="1" applyProtection="1">
      <alignment horizontal="center" vertical="center"/>
      <protection hidden="1"/>
    </xf>
    <xf numFmtId="179" fontId="99" fillId="5" borderId="4" xfId="3" applyNumberFormat="1" applyFont="1" applyFill="1" applyBorder="1" applyAlignment="1" applyProtection="1">
      <alignment horizontal="center" vertical="center"/>
      <protection hidden="1"/>
    </xf>
    <xf numFmtId="49" fontId="30" fillId="0" borderId="6" xfId="1" applyNumberFormat="1" applyFont="1" applyFill="1" applyBorder="1" applyAlignment="1" applyProtection="1">
      <alignment horizontal="left" vertical="center" wrapText="1"/>
    </xf>
    <xf numFmtId="49" fontId="30" fillId="0" borderId="0" xfId="1" applyNumberFormat="1" applyFont="1" applyFill="1" applyBorder="1" applyAlignment="1" applyProtection="1">
      <alignment horizontal="left" vertical="center" wrapText="1"/>
    </xf>
    <xf numFmtId="49" fontId="51" fillId="0" borderId="6" xfId="1" applyNumberFormat="1" applyFont="1" applyBorder="1" applyAlignment="1">
      <alignment horizontal="left" vertical="center" wrapText="1"/>
    </xf>
    <xf numFmtId="49" fontId="51" fillId="0" borderId="0" xfId="1" applyNumberFormat="1" applyFont="1" applyBorder="1" applyAlignment="1">
      <alignment horizontal="left" vertical="center" wrapText="1"/>
    </xf>
    <xf numFmtId="49" fontId="62" fillId="0" borderId="6" xfId="0" applyNumberFormat="1" applyFont="1" applyBorder="1" applyAlignment="1">
      <alignment horizontal="left" vertical="center" wrapText="1"/>
    </xf>
    <xf numFmtId="49" fontId="62" fillId="0" borderId="0" xfId="0" applyNumberFormat="1" applyFont="1" applyAlignment="1">
      <alignment horizontal="left" vertical="center" wrapText="1"/>
    </xf>
    <xf numFmtId="179" fontId="99" fillId="5" borderId="30" xfId="3" applyNumberFormat="1" applyFont="1" applyFill="1" applyBorder="1" applyAlignment="1" applyProtection="1">
      <alignment horizontal="center" vertical="center"/>
      <protection hidden="1"/>
    </xf>
    <xf numFmtId="49" fontId="30" fillId="0" borderId="0" xfId="1" applyNumberFormat="1" applyFont="1" applyFill="1" applyAlignment="1" applyProtection="1">
      <alignment horizontal="left" vertical="center" wrapText="1"/>
    </xf>
    <xf numFmtId="166" fontId="69" fillId="9" borderId="2" xfId="3" applyNumberFormat="1" applyFont="1" applyFill="1" applyBorder="1" applyAlignment="1" applyProtection="1">
      <alignment horizontal="left" vertical="center" wrapText="1"/>
    </xf>
    <xf numFmtId="166" fontId="69" fillId="9" borderId="4" xfId="3" applyNumberFormat="1" applyFont="1" applyFill="1" applyBorder="1" applyAlignment="1" applyProtection="1">
      <alignment horizontal="left" vertical="center" wrapText="1"/>
    </xf>
    <xf numFmtId="49" fontId="30" fillId="0" borderId="24" xfId="1" applyNumberFormat="1" applyFont="1" applyFill="1" applyBorder="1" applyAlignment="1" applyProtection="1">
      <alignment horizontal="left" vertical="center" wrapText="1"/>
    </xf>
    <xf numFmtId="165" fontId="33" fillId="8" borderId="0" xfId="1" applyNumberFormat="1" applyFont="1" applyFill="1" applyAlignment="1" applyProtection="1">
      <alignment horizontal="left" vertical="center"/>
    </xf>
    <xf numFmtId="166" fontId="56" fillId="8" borderId="42" xfId="3" applyNumberFormat="1" applyFont="1" applyFill="1" applyBorder="1" applyAlignment="1" applyProtection="1">
      <alignment horizontal="center" vertical="center" wrapText="1"/>
    </xf>
    <xf numFmtId="166" fontId="56" fillId="8" borderId="39" xfId="3" applyNumberFormat="1" applyFont="1" applyFill="1" applyBorder="1" applyAlignment="1" applyProtection="1">
      <alignment horizontal="center" vertical="center" wrapText="1"/>
    </xf>
    <xf numFmtId="166" fontId="56" fillId="8" borderId="41" xfId="3" applyNumberFormat="1" applyFont="1" applyFill="1" applyBorder="1" applyAlignment="1" applyProtection="1">
      <alignment horizontal="center" vertical="center" wrapText="1"/>
    </xf>
    <xf numFmtId="166" fontId="56" fillId="8" borderId="37" xfId="3" applyNumberFormat="1" applyFont="1" applyFill="1" applyBorder="1" applyAlignment="1" applyProtection="1">
      <alignment horizontal="center" vertical="center" wrapText="1"/>
    </xf>
    <xf numFmtId="166" fontId="56" fillId="8" borderId="40" xfId="3" applyNumberFormat="1" applyFont="1" applyFill="1" applyBorder="1" applyAlignment="1" applyProtection="1">
      <alignment horizontal="center" vertical="center" wrapText="1"/>
    </xf>
    <xf numFmtId="166" fontId="56" fillId="8" borderId="36" xfId="3" applyNumberFormat="1" applyFont="1" applyFill="1" applyBorder="1" applyAlignment="1" applyProtection="1">
      <alignment horizontal="center" vertical="center" wrapText="1"/>
    </xf>
    <xf numFmtId="49" fontId="30" fillId="0" borderId="6" xfId="1" applyNumberFormat="1" applyFont="1" applyBorder="1" applyAlignment="1">
      <alignment horizontal="left" vertical="center" wrapText="1"/>
    </xf>
    <xf numFmtId="49" fontId="30" fillId="0" borderId="0" xfId="1" applyNumberFormat="1" applyFont="1" applyBorder="1" applyAlignment="1">
      <alignment horizontal="left" vertical="center" wrapText="1"/>
    </xf>
    <xf numFmtId="49" fontId="58" fillId="3" borderId="2" xfId="1" applyNumberFormat="1" applyFont="1" applyFill="1" applyBorder="1" applyAlignment="1" applyProtection="1">
      <alignment horizontal="left" vertical="center" wrapText="1"/>
    </xf>
    <xf numFmtId="49" fontId="58" fillId="3" borderId="5" xfId="1" applyNumberFormat="1" applyFont="1" applyFill="1" applyBorder="1" applyAlignment="1" applyProtection="1">
      <alignment horizontal="left" vertical="center" wrapText="1"/>
    </xf>
    <xf numFmtId="49" fontId="58" fillId="3" borderId="4" xfId="1" applyNumberFormat="1" applyFont="1" applyFill="1" applyBorder="1" applyAlignment="1" applyProtection="1">
      <alignment horizontal="left" vertical="center" wrapText="1"/>
    </xf>
    <xf numFmtId="165" fontId="47" fillId="6" borderId="2" xfId="1" applyNumberFormat="1" applyFont="1" applyFill="1" applyBorder="1" applyAlignment="1" applyProtection="1">
      <alignment horizontal="left" vertical="center"/>
      <protection locked="0"/>
    </xf>
    <xf numFmtId="165" fontId="47" fillId="6" borderId="4" xfId="1" applyNumberFormat="1" applyFont="1" applyFill="1" applyBorder="1" applyAlignment="1" applyProtection="1">
      <alignment horizontal="left" vertical="center"/>
      <protection locked="0"/>
    </xf>
    <xf numFmtId="165" fontId="47" fillId="6" borderId="1" xfId="1" applyNumberFormat="1" applyFont="1" applyFill="1" applyBorder="1" applyAlignment="1" applyProtection="1">
      <alignment horizontal="center" vertical="center"/>
      <protection locked="0"/>
    </xf>
    <xf numFmtId="49" fontId="30" fillId="0" borderId="0" xfId="1" applyNumberFormat="1" applyFont="1" applyAlignment="1">
      <alignment horizontal="left" vertical="center" wrapText="1"/>
    </xf>
    <xf numFmtId="166" fontId="33" fillId="8" borderId="37" xfId="3" applyNumberFormat="1" applyFont="1" applyFill="1" applyBorder="1" applyAlignment="1" applyProtection="1">
      <alignment horizontal="center" vertical="center" wrapText="1"/>
    </xf>
    <xf numFmtId="166" fontId="48" fillId="9" borderId="1" xfId="3" applyNumberFormat="1" applyFont="1" applyFill="1" applyBorder="1" applyAlignment="1" applyProtection="1">
      <alignment vertical="center" wrapText="1"/>
    </xf>
    <xf numFmtId="49" fontId="62" fillId="0" borderId="0" xfId="0" applyNumberFormat="1" applyFont="1" applyBorder="1" applyAlignment="1">
      <alignment horizontal="left" vertical="center" wrapText="1"/>
    </xf>
    <xf numFmtId="49" fontId="30" fillId="0" borderId="7" xfId="1" applyNumberFormat="1" applyFont="1" applyBorder="1" applyAlignment="1">
      <alignment horizontal="left" vertical="center" wrapText="1"/>
    </xf>
    <xf numFmtId="49" fontId="95" fillId="0" borderId="6" xfId="1" applyNumberFormat="1" applyFont="1" applyBorder="1" applyAlignment="1">
      <alignment horizontal="left" vertical="center" wrapText="1"/>
    </xf>
    <xf numFmtId="49" fontId="95" fillId="0" borderId="0" xfId="1" applyNumberFormat="1" applyFont="1" applyBorder="1" applyAlignment="1">
      <alignment horizontal="left" vertical="center" wrapText="1"/>
    </xf>
    <xf numFmtId="49" fontId="30" fillId="0" borderId="2" xfId="1" applyNumberFormat="1" applyFont="1" applyBorder="1" applyAlignment="1">
      <alignment horizontal="left" vertical="center" wrapText="1"/>
    </xf>
    <xf numFmtId="49" fontId="30" fillId="0" borderId="5" xfId="1" applyNumberFormat="1" applyFont="1" applyBorder="1" applyAlignment="1">
      <alignment horizontal="left" vertical="center" wrapText="1"/>
    </xf>
    <xf numFmtId="49" fontId="30" fillId="0" borderId="4" xfId="1" applyNumberFormat="1" applyFont="1" applyBorder="1" applyAlignment="1">
      <alignment horizontal="left" vertical="center" wrapText="1"/>
    </xf>
    <xf numFmtId="166" fontId="48" fillId="9" borderId="1" xfId="3" applyNumberFormat="1" applyFont="1" applyFill="1" applyBorder="1" applyAlignment="1" applyProtection="1">
      <alignment horizontal="left" vertical="center" wrapText="1"/>
    </xf>
    <xf numFmtId="49" fontId="30" fillId="0" borderId="2" xfId="1" applyNumberFormat="1" applyFont="1" applyFill="1" applyBorder="1" applyAlignment="1" applyProtection="1">
      <alignment horizontal="left" vertical="center" wrapText="1"/>
    </xf>
    <xf numFmtId="49" fontId="30" fillId="0" borderId="5" xfId="1" applyNumberFormat="1" applyFont="1" applyFill="1" applyBorder="1" applyAlignment="1" applyProtection="1">
      <alignment horizontal="left" vertical="center" wrapText="1"/>
    </xf>
    <xf numFmtId="49" fontId="30" fillId="0" borderId="4" xfId="1" applyNumberFormat="1" applyFont="1" applyFill="1" applyBorder="1" applyAlignment="1" applyProtection="1">
      <alignment horizontal="left" vertical="center" wrapText="1"/>
    </xf>
    <xf numFmtId="49" fontId="30" fillId="0" borderId="6" xfId="1" applyNumberFormat="1" applyFont="1" applyBorder="1" applyAlignment="1">
      <alignment vertical="center" wrapText="1"/>
    </xf>
    <xf numFmtId="49" fontId="30" fillId="0" borderId="0" xfId="1" applyNumberFormat="1" applyFont="1" applyBorder="1" applyAlignment="1">
      <alignment vertical="center" wrapText="1"/>
    </xf>
    <xf numFmtId="165" fontId="2" fillId="0" borderId="0" xfId="1" applyNumberFormat="1" applyFont="1" applyAlignment="1" applyProtection="1">
      <alignment horizontal="right" vertical="center"/>
    </xf>
    <xf numFmtId="165" fontId="2" fillId="0" borderId="7" xfId="1" applyNumberFormat="1" applyFont="1" applyBorder="1" applyAlignment="1" applyProtection="1">
      <alignment horizontal="right" vertical="center"/>
    </xf>
    <xf numFmtId="0" fontId="44" fillId="14" borderId="2" xfId="0" applyFont="1" applyFill="1" applyBorder="1" applyAlignment="1" applyProtection="1">
      <alignment horizontal="left" vertical="center" wrapText="1"/>
    </xf>
    <xf numFmtId="0" fontId="44" fillId="14" borderId="5" xfId="0" applyFont="1" applyFill="1" applyBorder="1" applyAlignment="1" applyProtection="1">
      <alignment horizontal="left" vertical="center" wrapText="1"/>
    </xf>
    <xf numFmtId="0" fontId="44" fillId="14" borderId="4" xfId="0" applyFont="1" applyFill="1" applyBorder="1" applyAlignment="1" applyProtection="1">
      <alignment horizontal="left" vertical="center" wrapText="1"/>
    </xf>
    <xf numFmtId="166" fontId="48" fillId="13" borderId="1" xfId="3" applyNumberFormat="1" applyFont="1" applyFill="1" applyBorder="1" applyAlignment="1" applyProtection="1">
      <alignment horizontal="right" vertical="center" wrapText="1"/>
    </xf>
    <xf numFmtId="0" fontId="44" fillId="13" borderId="2" xfId="0" applyFont="1" applyFill="1" applyBorder="1" applyAlignment="1" applyProtection="1">
      <alignment horizontal="left" wrapText="1"/>
    </xf>
    <xf numFmtId="0" fontId="44" fillId="13" borderId="5" xfId="0" applyFont="1" applyFill="1" applyBorder="1" applyAlignment="1" applyProtection="1">
      <alignment horizontal="left" wrapText="1"/>
    </xf>
    <xf numFmtId="0" fontId="44" fillId="13" borderId="4" xfId="0" applyFont="1" applyFill="1" applyBorder="1" applyAlignment="1" applyProtection="1">
      <alignment horizontal="left" wrapText="1"/>
    </xf>
    <xf numFmtId="166" fontId="45" fillId="14" borderId="1" xfId="3" applyNumberFormat="1" applyFont="1" applyFill="1" applyBorder="1" applyAlignment="1" applyProtection="1">
      <alignment horizontal="right" vertical="center" wrapText="1"/>
    </xf>
    <xf numFmtId="0" fontId="44" fillId="14" borderId="2" xfId="0" applyFont="1" applyFill="1" applyBorder="1" applyAlignment="1" applyProtection="1">
      <alignment horizontal="left" wrapText="1"/>
    </xf>
    <xf numFmtId="0" fontId="44" fillId="14" borderId="5" xfId="0" applyFont="1" applyFill="1" applyBorder="1" applyAlignment="1" applyProtection="1">
      <alignment horizontal="left" wrapText="1"/>
    </xf>
    <xf numFmtId="0" fontId="44" fillId="14" borderId="4" xfId="0" applyFont="1" applyFill="1" applyBorder="1" applyAlignment="1" applyProtection="1">
      <alignment horizontal="left" wrapText="1"/>
    </xf>
    <xf numFmtId="49" fontId="1" fillId="0" borderId="6" xfId="1" applyNumberFormat="1" applyFont="1" applyFill="1" applyBorder="1" applyAlignment="1" applyProtection="1">
      <alignment horizontal="left" vertical="center" wrapText="1"/>
    </xf>
    <xf numFmtId="49" fontId="1" fillId="0" borderId="0" xfId="1" applyNumberFormat="1" applyFont="1" applyFill="1" applyBorder="1" applyAlignment="1" applyProtection="1">
      <alignment horizontal="left" vertical="center" wrapText="1"/>
    </xf>
    <xf numFmtId="166" fontId="48" fillId="14" borderId="2" xfId="3" applyNumberFormat="1" applyFont="1" applyFill="1" applyBorder="1" applyAlignment="1" applyProtection="1">
      <alignment horizontal="left" vertical="center" wrapText="1"/>
    </xf>
    <xf numFmtId="166" fontId="48" fillId="14" borderId="4" xfId="3" applyNumberFormat="1" applyFont="1" applyFill="1" applyBorder="1" applyAlignment="1" applyProtection="1">
      <alignment horizontal="left" vertical="center" wrapText="1"/>
    </xf>
    <xf numFmtId="175" fontId="36" fillId="6" borderId="1" xfId="0" applyNumberFormat="1" applyFont="1" applyFill="1" applyBorder="1" applyAlignment="1" applyProtection="1">
      <alignment horizontal="center" vertical="center"/>
      <protection locked="0"/>
    </xf>
    <xf numFmtId="166" fontId="71" fillId="14" borderId="1" xfId="3" applyNumberFormat="1" applyFont="1" applyFill="1" applyBorder="1" applyAlignment="1" applyProtection="1">
      <alignment horizontal="right" vertical="center" wrapText="1"/>
    </xf>
    <xf numFmtId="175" fontId="36" fillId="6" borderId="2" xfId="0" applyNumberFormat="1" applyFont="1" applyFill="1" applyBorder="1" applyAlignment="1" applyProtection="1">
      <alignment horizontal="center" vertical="center"/>
      <protection locked="0"/>
    </xf>
    <xf numFmtId="175" fontId="36" fillId="6" borderId="5" xfId="0" applyNumberFormat="1" applyFont="1" applyFill="1" applyBorder="1" applyAlignment="1" applyProtection="1">
      <alignment horizontal="center" vertical="center"/>
      <protection locked="0"/>
    </xf>
    <xf numFmtId="175" fontId="36" fillId="6" borderId="4" xfId="0" applyNumberFormat="1" applyFont="1" applyFill="1" applyBorder="1" applyAlignment="1" applyProtection="1">
      <alignment horizontal="center" vertical="center"/>
      <protection locked="0"/>
    </xf>
    <xf numFmtId="0" fontId="33" fillId="8" borderId="35" xfId="0" applyFont="1" applyFill="1" applyBorder="1" applyAlignment="1" applyProtection="1">
      <alignment horizontal="center" vertical="center" textRotation="90"/>
    </xf>
    <xf numFmtId="166" fontId="48" fillId="13" borderId="1" xfId="3" applyNumberFormat="1" applyFont="1" applyFill="1" applyBorder="1" applyAlignment="1" applyProtection="1">
      <alignment horizontal="left" vertical="center" wrapText="1"/>
    </xf>
    <xf numFmtId="0" fontId="44" fillId="13" borderId="28" xfId="0" applyFont="1" applyFill="1" applyBorder="1" applyAlignment="1" applyProtection="1">
      <alignment horizontal="left" vertical="center" wrapText="1"/>
    </xf>
    <xf numFmtId="0" fontId="44" fillId="13" borderId="29" xfId="0" applyFont="1" applyFill="1" applyBorder="1" applyAlignment="1" applyProtection="1">
      <alignment horizontal="left" vertical="center" wrapText="1"/>
    </xf>
    <xf numFmtId="0" fontId="44" fillId="13" borderId="30" xfId="0" applyFont="1" applyFill="1" applyBorder="1" applyAlignment="1" applyProtection="1">
      <alignment horizontal="left" vertical="center" wrapText="1"/>
    </xf>
    <xf numFmtId="0" fontId="44" fillId="13" borderId="6" xfId="0" applyFont="1" applyFill="1" applyBorder="1" applyAlignment="1" applyProtection="1">
      <alignment horizontal="left" vertical="center" wrapText="1"/>
    </xf>
    <xf numFmtId="0" fontId="44" fillId="13" borderId="0" xfId="0" applyFont="1" applyFill="1" applyBorder="1" applyAlignment="1" applyProtection="1">
      <alignment horizontal="left" vertical="center" wrapText="1"/>
    </xf>
    <xf numFmtId="0" fontId="44" fillId="13" borderId="7" xfId="0" applyFont="1" applyFill="1" applyBorder="1" applyAlignment="1" applyProtection="1">
      <alignment horizontal="left" vertical="center" wrapText="1"/>
    </xf>
    <xf numFmtId="0" fontId="44" fillId="13" borderId="27" xfId="0" applyFont="1" applyFill="1" applyBorder="1" applyAlignment="1" applyProtection="1">
      <alignment horizontal="left" vertical="center" wrapText="1"/>
    </xf>
    <xf numFmtId="0" fontId="44" fillId="13" borderId="31" xfId="0" applyFont="1" applyFill="1" applyBorder="1" applyAlignment="1" applyProtection="1">
      <alignment horizontal="left" vertical="center" wrapText="1"/>
    </xf>
    <xf numFmtId="0" fontId="44" fillId="13" borderId="26" xfId="0" applyFont="1" applyFill="1" applyBorder="1" applyAlignment="1" applyProtection="1">
      <alignment horizontal="left" vertical="center" wrapText="1"/>
    </xf>
    <xf numFmtId="166" fontId="45" fillId="13" borderId="1" xfId="3" applyNumberFormat="1" applyFont="1" applyFill="1" applyBorder="1" applyAlignment="1" applyProtection="1">
      <alignment horizontal="right" vertical="center" wrapText="1"/>
    </xf>
    <xf numFmtId="175" fontId="36" fillId="14" borderId="1" xfId="0" applyNumberFormat="1" applyFont="1" applyFill="1" applyBorder="1" applyAlignment="1" applyProtection="1">
      <alignment horizontal="center" vertical="center"/>
    </xf>
    <xf numFmtId="166" fontId="71" fillId="14" borderId="2" xfId="3" applyNumberFormat="1" applyFont="1" applyFill="1" applyBorder="1" applyAlignment="1" applyProtection="1">
      <alignment horizontal="right" vertical="center" wrapText="1"/>
    </xf>
    <xf numFmtId="166" fontId="71" fillId="14" borderId="4" xfId="3" applyNumberFormat="1" applyFont="1" applyFill="1" applyBorder="1" applyAlignment="1" applyProtection="1">
      <alignment horizontal="right" vertical="center" wrapText="1"/>
    </xf>
    <xf numFmtId="175" fontId="36" fillId="14" borderId="2" xfId="0" applyNumberFormat="1" applyFont="1" applyFill="1" applyBorder="1" applyAlignment="1" applyProtection="1">
      <alignment horizontal="center" vertical="center"/>
    </xf>
    <xf numFmtId="175" fontId="36" fillId="14" borderId="5" xfId="0" applyNumberFormat="1" applyFont="1" applyFill="1" applyBorder="1" applyAlignment="1" applyProtection="1">
      <alignment horizontal="center" vertical="center"/>
    </xf>
    <xf numFmtId="175" fontId="36" fillId="14" borderId="4" xfId="0" applyNumberFormat="1" applyFont="1" applyFill="1" applyBorder="1" applyAlignment="1" applyProtection="1">
      <alignment horizontal="center" vertical="center"/>
    </xf>
    <xf numFmtId="166" fontId="48" fillId="14" borderId="1" xfId="3" applyNumberFormat="1" applyFont="1" applyFill="1" applyBorder="1" applyAlignment="1" applyProtection="1">
      <alignment horizontal="left" vertical="center" wrapText="1"/>
    </xf>
    <xf numFmtId="166" fontId="48" fillId="13" borderId="2" xfId="3" applyNumberFormat="1" applyFont="1" applyFill="1" applyBorder="1" applyAlignment="1" applyProtection="1">
      <alignment horizontal="left" vertical="center" wrapText="1"/>
    </xf>
    <xf numFmtId="166" fontId="48" fillId="13" borderId="4" xfId="3" applyNumberFormat="1" applyFont="1" applyFill="1" applyBorder="1" applyAlignment="1" applyProtection="1">
      <alignment horizontal="left" vertical="center" wrapText="1"/>
    </xf>
    <xf numFmtId="0" fontId="44" fillId="14" borderId="1" xfId="0" applyFont="1" applyFill="1" applyBorder="1" applyAlignment="1" applyProtection="1">
      <alignment horizontal="left" vertical="center" wrapText="1"/>
    </xf>
    <xf numFmtId="49" fontId="44" fillId="14" borderId="1" xfId="0" applyNumberFormat="1" applyFont="1" applyFill="1" applyBorder="1" applyAlignment="1" applyProtection="1">
      <alignment horizontal="left" vertical="center" wrapText="1"/>
    </xf>
    <xf numFmtId="166" fontId="52" fillId="13" borderId="1" xfId="3" applyNumberFormat="1" applyFont="1" applyFill="1" applyBorder="1" applyAlignment="1" applyProtection="1">
      <alignment horizontal="right" vertical="center" wrapText="1"/>
    </xf>
    <xf numFmtId="49" fontId="66" fillId="18" borderId="1" xfId="0" applyNumberFormat="1" applyFont="1" applyFill="1" applyBorder="1" applyAlignment="1" applyProtection="1">
      <alignment horizontal="left" vertical="center" wrapText="1"/>
    </xf>
    <xf numFmtId="49" fontId="44" fillId="18" borderId="1" xfId="0" applyNumberFormat="1" applyFont="1" applyFill="1" applyBorder="1" applyAlignment="1" applyProtection="1">
      <alignment horizontal="left" vertical="center" wrapText="1"/>
    </xf>
    <xf numFmtId="165" fontId="36" fillId="13" borderId="1" xfId="0" applyNumberFormat="1" applyFont="1" applyFill="1" applyBorder="1" applyAlignment="1" applyProtection="1">
      <alignment vertical="center"/>
    </xf>
    <xf numFmtId="165" fontId="36" fillId="13" borderId="1" xfId="0" applyNumberFormat="1" applyFont="1" applyFill="1" applyBorder="1" applyAlignment="1" applyProtection="1">
      <alignment horizontal="center" vertical="center"/>
    </xf>
    <xf numFmtId="165" fontId="36" fillId="6" borderId="2" xfId="0" applyNumberFormat="1" applyFont="1" applyFill="1" applyBorder="1" applyAlignment="1" applyProtection="1">
      <alignment horizontal="center" vertical="center"/>
      <protection locked="0"/>
    </xf>
    <xf numFmtId="165" fontId="36" fillId="6" borderId="5" xfId="0" applyNumberFormat="1" applyFont="1" applyFill="1" applyBorder="1" applyAlignment="1" applyProtection="1">
      <alignment horizontal="center" vertical="center"/>
      <protection locked="0"/>
    </xf>
    <xf numFmtId="165" fontId="36" fillId="6" borderId="4" xfId="0" applyNumberFormat="1" applyFont="1" applyFill="1" applyBorder="1" applyAlignment="1" applyProtection="1">
      <alignment horizontal="center" vertical="center"/>
      <protection locked="0"/>
    </xf>
    <xf numFmtId="166" fontId="17" fillId="9" borderId="1" xfId="0" applyNumberFormat="1" applyFont="1" applyFill="1" applyBorder="1" applyAlignment="1" applyProtection="1">
      <alignment horizontal="center" vertical="center"/>
    </xf>
    <xf numFmtId="2" fontId="34" fillId="4" borderId="1" xfId="0" applyNumberFormat="1" applyFont="1" applyFill="1" applyBorder="1" applyAlignment="1" applyProtection="1">
      <alignment horizontal="center" vertical="center"/>
    </xf>
    <xf numFmtId="0" fontId="73" fillId="0" borderId="1" xfId="3" applyFont="1" applyFill="1" applyBorder="1" applyAlignment="1" applyProtection="1">
      <alignment horizontal="left" vertical="top" wrapText="1"/>
    </xf>
    <xf numFmtId="0" fontId="72" fillId="0" borderId="1" xfId="3" applyFont="1" applyFill="1" applyBorder="1" applyAlignment="1" applyProtection="1">
      <alignment horizontal="left" vertical="top" wrapText="1"/>
    </xf>
    <xf numFmtId="166" fontId="12" fillId="4" borderId="1" xfId="0" applyNumberFormat="1" applyFont="1" applyFill="1" applyBorder="1" applyAlignment="1" applyProtection="1">
      <alignment horizontal="center" vertical="center"/>
    </xf>
    <xf numFmtId="168" fontId="20" fillId="0" borderId="1" xfId="2" applyNumberFormat="1" applyFont="1" applyFill="1" applyBorder="1" applyAlignment="1" applyProtection="1">
      <alignment horizontal="center" vertical="center"/>
    </xf>
    <xf numFmtId="166" fontId="14" fillId="5" borderId="1" xfId="3" applyNumberFormat="1" applyFont="1" applyFill="1" applyBorder="1" applyAlignment="1" applyProtection="1">
      <alignment horizontal="left" vertical="center" wrapText="1" indent="1"/>
    </xf>
    <xf numFmtId="0" fontId="14" fillId="5" borderId="1" xfId="3" applyFont="1" applyFill="1" applyBorder="1" applyAlignment="1" applyProtection="1">
      <alignment horizontal="left" vertical="center" wrapText="1" indent="1"/>
    </xf>
    <xf numFmtId="2" fontId="34" fillId="16" borderId="1" xfId="0" applyNumberFormat="1" applyFont="1" applyFill="1" applyBorder="1" applyAlignment="1" applyProtection="1">
      <alignment horizontal="center" vertical="center"/>
    </xf>
    <xf numFmtId="166" fontId="8" fillId="3" borderId="16" xfId="0" applyNumberFormat="1" applyFont="1" applyFill="1" applyBorder="1" applyAlignment="1" applyProtection="1">
      <alignment horizontal="center" vertical="center" wrapText="1"/>
    </xf>
    <xf numFmtId="166" fontId="8" fillId="3" borderId="17" xfId="0" applyNumberFormat="1" applyFont="1" applyFill="1" applyBorder="1" applyAlignment="1" applyProtection="1">
      <alignment horizontal="center" vertical="center" wrapText="1"/>
    </xf>
    <xf numFmtId="2" fontId="63" fillId="17" borderId="12" xfId="0" applyNumberFormat="1" applyFont="1" applyFill="1" applyBorder="1" applyAlignment="1" applyProtection="1">
      <alignment horizontal="center" vertical="center"/>
    </xf>
    <xf numFmtId="0" fontId="63" fillId="17" borderId="18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 wrapText="1"/>
    </xf>
    <xf numFmtId="0" fontId="19" fillId="2" borderId="19" xfId="0" applyFont="1" applyFill="1" applyBorder="1" applyAlignment="1" applyProtection="1">
      <alignment horizontal="center" vertical="center" wrapText="1"/>
    </xf>
    <xf numFmtId="0" fontId="29" fillId="2" borderId="11" xfId="0" applyFont="1" applyFill="1" applyBorder="1" applyAlignment="1" applyProtection="1">
      <alignment horizontal="center" vertical="center" wrapText="1"/>
    </xf>
    <xf numFmtId="0" fontId="29" fillId="2" borderId="20" xfId="0" applyFont="1" applyFill="1" applyBorder="1" applyAlignment="1" applyProtection="1">
      <alignment horizontal="center" vertical="center" wrapText="1"/>
    </xf>
    <xf numFmtId="0" fontId="29" fillId="2" borderId="22" xfId="0" applyFont="1" applyFill="1" applyBorder="1" applyAlignment="1" applyProtection="1">
      <alignment horizontal="center" vertical="center" wrapText="1"/>
    </xf>
    <xf numFmtId="0" fontId="29" fillId="2" borderId="21" xfId="0" applyFont="1" applyFill="1" applyBorder="1" applyAlignment="1" applyProtection="1">
      <alignment horizontal="center" vertical="center" wrapText="1"/>
    </xf>
    <xf numFmtId="0" fontId="16" fillId="3" borderId="25" xfId="0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26" fillId="3" borderId="16" xfId="0" applyFont="1" applyFill="1" applyBorder="1" applyAlignment="1" applyProtection="1">
      <alignment horizontal="center" vertical="center" wrapText="1"/>
    </xf>
    <xf numFmtId="0" fontId="26" fillId="3" borderId="17" xfId="0" applyFont="1" applyFill="1" applyBorder="1" applyAlignment="1" applyProtection="1">
      <alignment horizontal="center" vertical="center" wrapText="1"/>
    </xf>
    <xf numFmtId="2" fontId="64" fillId="3" borderId="12" xfId="0" applyNumberFormat="1" applyFont="1" applyFill="1" applyBorder="1" applyAlignment="1" applyProtection="1">
      <alignment horizontal="center" vertical="center"/>
    </xf>
    <xf numFmtId="2" fontId="64" fillId="3" borderId="18" xfId="0" applyNumberFormat="1" applyFont="1" applyFill="1" applyBorder="1" applyAlignment="1" applyProtection="1">
      <alignment horizontal="center" vertical="center"/>
    </xf>
    <xf numFmtId="0" fontId="26" fillId="3" borderId="16" xfId="0" applyFont="1" applyFill="1" applyBorder="1" applyAlignment="1" applyProtection="1">
      <alignment horizontal="center" vertical="center"/>
    </xf>
    <xf numFmtId="0" fontId="26" fillId="3" borderId="17" xfId="0" applyFont="1" applyFill="1" applyBorder="1" applyAlignment="1" applyProtection="1">
      <alignment horizontal="center" vertical="center"/>
    </xf>
    <xf numFmtId="0" fontId="64" fillId="3" borderId="12" xfId="0" applyFont="1" applyFill="1" applyBorder="1" applyAlignment="1" applyProtection="1">
      <alignment horizontal="center" vertical="center"/>
    </xf>
    <xf numFmtId="0" fontId="64" fillId="3" borderId="18" xfId="0" applyFont="1" applyFill="1" applyBorder="1" applyAlignment="1" applyProtection="1">
      <alignment horizontal="center" vertical="center"/>
    </xf>
    <xf numFmtId="1" fontId="63" fillId="17" borderId="15" xfId="0" applyNumberFormat="1" applyFont="1" applyFill="1" applyBorder="1" applyAlignment="1" applyProtection="1">
      <alignment horizontal="center" vertical="center"/>
    </xf>
    <xf numFmtId="0" fontId="63" fillId="17" borderId="10" xfId="0" applyFont="1" applyFill="1" applyBorder="1" applyAlignment="1" applyProtection="1">
      <alignment horizontal="center" vertical="center"/>
    </xf>
    <xf numFmtId="0" fontId="26" fillId="4" borderId="0" xfId="0" applyFont="1" applyFill="1" applyBorder="1" applyAlignment="1" applyProtection="1">
      <alignment horizontal="center" vertical="center"/>
    </xf>
    <xf numFmtId="0" fontId="26" fillId="3" borderId="14" xfId="0" applyFont="1" applyFill="1" applyBorder="1" applyAlignment="1" applyProtection="1">
      <alignment horizontal="center" vertical="center" wrapText="1"/>
    </xf>
    <xf numFmtId="0" fontId="26" fillId="3" borderId="9" xfId="0" applyFont="1" applyFill="1" applyBorder="1" applyAlignment="1" applyProtection="1">
      <alignment horizontal="center" vertical="center"/>
    </xf>
    <xf numFmtId="1" fontId="63" fillId="17" borderId="12" xfId="0" applyNumberFormat="1" applyFont="1" applyFill="1" applyBorder="1" applyAlignment="1" applyProtection="1">
      <alignment horizontal="center" vertical="center"/>
    </xf>
    <xf numFmtId="164" fontId="18" fillId="4" borderId="1" xfId="1" applyNumberFormat="1" applyFont="1" applyFill="1" applyBorder="1" applyAlignment="1" applyProtection="1">
      <alignment horizontal="left" vertical="center"/>
    </xf>
    <xf numFmtId="3" fontId="72" fillId="0" borderId="1" xfId="3" applyNumberFormat="1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center" vertical="center" wrapText="1"/>
    </xf>
    <xf numFmtId="4" fontId="63" fillId="17" borderId="12" xfId="0" applyNumberFormat="1" applyFont="1" applyFill="1" applyBorder="1" applyAlignment="1" applyProtection="1">
      <alignment horizontal="center" vertical="center"/>
    </xf>
    <xf numFmtId="4" fontId="63" fillId="17" borderId="18" xfId="0" applyNumberFormat="1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 applyProtection="1">
      <alignment horizontal="center" vertical="center" wrapText="1"/>
    </xf>
    <xf numFmtId="0" fontId="14" fillId="3" borderId="1" xfId="3" applyFont="1" applyFill="1" applyBorder="1" applyAlignment="1" applyProtection="1">
      <alignment horizontal="left" vertical="center" wrapText="1" indent="1"/>
    </xf>
    <xf numFmtId="3" fontId="34" fillId="4" borderId="1" xfId="0" applyNumberFormat="1" applyFont="1" applyFill="1" applyBorder="1" applyAlignment="1" applyProtection="1">
      <alignment horizontal="center" vertical="center"/>
    </xf>
    <xf numFmtId="166" fontId="15" fillId="4" borderId="1" xfId="0" applyNumberFormat="1" applyFont="1" applyFill="1" applyBorder="1" applyAlignment="1" applyProtection="1">
      <alignment horizontal="center" vertical="center"/>
    </xf>
    <xf numFmtId="3" fontId="34" fillId="16" borderId="1" xfId="0" applyNumberFormat="1" applyFont="1" applyFill="1" applyBorder="1" applyAlignment="1" applyProtection="1">
      <alignment horizontal="center" vertical="center"/>
    </xf>
    <xf numFmtId="166" fontId="15" fillId="4" borderId="2" xfId="0" applyNumberFormat="1" applyFont="1" applyFill="1" applyBorder="1" applyAlignment="1" applyProtection="1">
      <alignment horizontal="center" vertical="center"/>
    </xf>
    <xf numFmtId="166" fontId="15" fillId="4" borderId="5" xfId="0" applyNumberFormat="1" applyFont="1" applyFill="1" applyBorder="1" applyAlignment="1" applyProtection="1">
      <alignment horizontal="center" vertical="center"/>
    </xf>
    <xf numFmtId="166" fontId="15" fillId="4" borderId="4" xfId="0" applyNumberFormat="1" applyFont="1" applyFill="1" applyBorder="1" applyAlignment="1" applyProtection="1">
      <alignment horizontal="center" vertical="center"/>
    </xf>
    <xf numFmtId="0" fontId="93" fillId="3" borderId="1" xfId="3" applyFont="1" applyFill="1" applyBorder="1" applyAlignment="1" applyProtection="1">
      <alignment horizontal="left" vertical="center" wrapText="1"/>
    </xf>
    <xf numFmtId="0" fontId="94" fillId="21" borderId="1" xfId="3" applyFont="1" applyFill="1" applyBorder="1" applyAlignment="1" applyProtection="1">
      <alignment horizontal="center" vertical="center" wrapText="1"/>
    </xf>
    <xf numFmtId="0" fontId="96" fillId="21" borderId="1" xfId="3" applyFont="1" applyFill="1" applyBorder="1" applyAlignment="1">
      <alignment horizontal="center" vertical="center" wrapText="1"/>
    </xf>
    <xf numFmtId="0" fontId="93" fillId="6" borderId="1" xfId="3" applyFont="1" applyFill="1" applyBorder="1" applyAlignment="1" applyProtection="1">
      <alignment horizontal="left" vertical="center" wrapText="1"/>
      <protection locked="0"/>
    </xf>
    <xf numFmtId="49" fontId="65" fillId="3" borderId="1" xfId="1" applyNumberFormat="1" applyFont="1" applyFill="1" applyBorder="1" applyAlignment="1" applyProtection="1">
      <alignment horizontal="left" vertical="center" wrapText="1"/>
    </xf>
    <xf numFmtId="49" fontId="66" fillId="18" borderId="2" xfId="0" applyNumberFormat="1" applyFont="1" applyFill="1" applyBorder="1" applyAlignment="1" applyProtection="1">
      <alignment horizontal="left" vertical="center" wrapText="1"/>
    </xf>
    <xf numFmtId="49" fontId="66" fillId="18" borderId="5" xfId="0" applyNumberFormat="1" applyFont="1" applyFill="1" applyBorder="1" applyAlignment="1" applyProtection="1">
      <alignment horizontal="left" vertical="center" wrapText="1"/>
    </xf>
    <xf numFmtId="49" fontId="66" fillId="18" borderId="4" xfId="0" applyNumberFormat="1" applyFont="1" applyFill="1" applyBorder="1" applyAlignment="1" applyProtection="1">
      <alignment horizontal="left" vertical="center" wrapText="1"/>
    </xf>
    <xf numFmtId="175" fontId="36" fillId="3" borderId="1" xfId="0" applyNumberFormat="1" applyFont="1" applyFill="1" applyBorder="1" applyAlignment="1" applyProtection="1">
      <alignment horizontal="center" vertical="center"/>
    </xf>
    <xf numFmtId="175" fontId="84" fillId="14" borderId="28" xfId="0" applyNumberFormat="1" applyFont="1" applyFill="1" applyBorder="1" applyAlignment="1" applyProtection="1">
      <alignment horizontal="left" vertical="center"/>
    </xf>
    <xf numFmtId="175" fontId="84" fillId="14" borderId="29" xfId="0" applyNumberFormat="1" applyFont="1" applyFill="1" applyBorder="1" applyAlignment="1" applyProtection="1">
      <alignment horizontal="left" vertical="center"/>
    </xf>
    <xf numFmtId="175" fontId="84" fillId="14" borderId="30" xfId="0" applyNumberFormat="1" applyFont="1" applyFill="1" applyBorder="1" applyAlignment="1" applyProtection="1">
      <alignment horizontal="left" vertical="center"/>
    </xf>
    <xf numFmtId="175" fontId="84" fillId="14" borderId="27" xfId="0" applyNumberFormat="1" applyFont="1" applyFill="1" applyBorder="1" applyAlignment="1" applyProtection="1">
      <alignment horizontal="left" vertical="center"/>
    </xf>
    <xf numFmtId="175" fontId="84" fillId="14" borderId="31" xfId="0" applyNumberFormat="1" applyFont="1" applyFill="1" applyBorder="1" applyAlignment="1" applyProtection="1">
      <alignment horizontal="left" vertical="center"/>
    </xf>
    <xf numFmtId="175" fontId="84" fillId="14" borderId="26" xfId="0" applyNumberFormat="1" applyFont="1" applyFill="1" applyBorder="1" applyAlignment="1" applyProtection="1">
      <alignment horizontal="left" vertical="center"/>
    </xf>
    <xf numFmtId="175" fontId="36" fillId="3" borderId="2" xfId="0" applyNumberFormat="1" applyFont="1" applyFill="1" applyBorder="1" applyAlignment="1" applyProtection="1">
      <alignment horizontal="center" vertical="center"/>
    </xf>
    <xf numFmtId="175" fontId="36" fillId="3" borderId="4" xfId="0" applyNumberFormat="1" applyFont="1" applyFill="1" applyBorder="1" applyAlignment="1" applyProtection="1">
      <alignment horizontal="center" vertical="center"/>
    </xf>
    <xf numFmtId="175" fontId="84" fillId="14" borderId="1" xfId="0" applyNumberFormat="1" applyFont="1" applyFill="1" applyBorder="1" applyAlignment="1" applyProtection="1">
      <alignment horizontal="left" vertical="center"/>
    </xf>
    <xf numFmtId="165" fontId="36" fillId="3" borderId="1" xfId="0" applyNumberFormat="1" applyFont="1" applyFill="1" applyBorder="1" applyAlignment="1" applyProtection="1">
      <alignment horizontal="center" vertical="center"/>
    </xf>
    <xf numFmtId="49" fontId="66" fillId="14" borderId="2" xfId="0" applyNumberFormat="1" applyFont="1" applyFill="1" applyBorder="1" applyAlignment="1" applyProtection="1">
      <alignment horizontal="left" vertical="center" wrapText="1"/>
    </xf>
    <xf numFmtId="49" fontId="44" fillId="14" borderId="5" xfId="0" applyNumberFormat="1" applyFont="1" applyFill="1" applyBorder="1" applyAlignment="1" applyProtection="1">
      <alignment horizontal="left" vertical="center" wrapText="1"/>
    </xf>
    <xf numFmtId="49" fontId="44" fillId="14" borderId="4" xfId="0" applyNumberFormat="1" applyFont="1" applyFill="1" applyBorder="1" applyAlignment="1" applyProtection="1">
      <alignment horizontal="left" vertical="center" wrapText="1"/>
    </xf>
    <xf numFmtId="174" fontId="39" fillId="3" borderId="28" xfId="1" applyNumberFormat="1" applyFont="1" applyFill="1" applyBorder="1" applyAlignment="1" applyProtection="1">
      <alignment horizontal="center" vertical="center"/>
    </xf>
    <xf numFmtId="174" fontId="39" fillId="3" borderId="30" xfId="1" applyNumberFormat="1" applyFont="1" applyFill="1" applyBorder="1" applyAlignment="1" applyProtection="1">
      <alignment horizontal="center" vertical="center"/>
    </xf>
    <xf numFmtId="0" fontId="88" fillId="8" borderId="38" xfId="0" applyFont="1" applyFill="1" applyBorder="1" applyAlignment="1" applyProtection="1">
      <alignment horizontal="center" vertical="center" wrapText="1"/>
    </xf>
    <xf numFmtId="0" fontId="33" fillId="8" borderId="42" xfId="0" applyFont="1" applyFill="1" applyBorder="1" applyAlignment="1" applyProtection="1">
      <alignment horizontal="center" vertical="center"/>
    </xf>
    <xf numFmtId="0" fontId="33" fillId="8" borderId="41" xfId="0" applyFont="1" applyFill="1" applyBorder="1" applyAlignment="1" applyProtection="1">
      <alignment horizontal="center" vertical="center"/>
    </xf>
    <xf numFmtId="0" fontId="33" fillId="8" borderId="39" xfId="0" applyFont="1" applyFill="1" applyBorder="1" applyAlignment="1" applyProtection="1">
      <alignment horizontal="center" vertical="center"/>
    </xf>
    <xf numFmtId="0" fontId="33" fillId="8" borderId="37" xfId="0" applyFont="1" applyFill="1" applyBorder="1" applyAlignment="1" applyProtection="1">
      <alignment horizontal="center" vertical="center"/>
    </xf>
    <xf numFmtId="166" fontId="38" fillId="3" borderId="2" xfId="3" applyNumberFormat="1" applyFont="1" applyFill="1" applyBorder="1" applyAlignment="1" applyProtection="1">
      <alignment horizontal="center" vertical="center" wrapText="1"/>
    </xf>
    <xf numFmtId="166" fontId="38" fillId="3" borderId="5" xfId="3" applyNumberFormat="1" applyFont="1" applyFill="1" applyBorder="1" applyAlignment="1" applyProtection="1">
      <alignment horizontal="center" vertical="center" wrapText="1"/>
    </xf>
    <xf numFmtId="166" fontId="38" fillId="3" borderId="4" xfId="3" applyNumberFormat="1" applyFont="1" applyFill="1" applyBorder="1" applyAlignment="1" applyProtection="1">
      <alignment horizontal="center" vertical="center" wrapText="1"/>
    </xf>
    <xf numFmtId="166" fontId="88" fillId="8" borderId="28" xfId="3" applyNumberFormat="1" applyFont="1" applyFill="1" applyBorder="1" applyAlignment="1" applyProtection="1">
      <alignment horizontal="center" vertical="center" wrapText="1"/>
    </xf>
    <xf numFmtId="166" fontId="88" fillId="8" borderId="29" xfId="3" applyNumberFormat="1" applyFont="1" applyFill="1" applyBorder="1" applyAlignment="1" applyProtection="1">
      <alignment horizontal="center" vertical="center" wrapText="1"/>
    </xf>
    <xf numFmtId="166" fontId="88" fillId="8" borderId="49" xfId="3" applyNumberFormat="1" applyFont="1" applyFill="1" applyBorder="1" applyAlignment="1" applyProtection="1">
      <alignment horizontal="center" vertical="center" wrapText="1"/>
    </xf>
    <xf numFmtId="166" fontId="88" fillId="8" borderId="27" xfId="3" applyNumberFormat="1" applyFont="1" applyFill="1" applyBorder="1" applyAlignment="1" applyProtection="1">
      <alignment horizontal="center" vertical="center" wrapText="1"/>
    </xf>
    <xf numFmtId="166" fontId="88" fillId="8" borderId="31" xfId="3" applyNumberFormat="1" applyFont="1" applyFill="1" applyBorder="1" applyAlignment="1" applyProtection="1">
      <alignment horizontal="center" vertical="center" wrapText="1"/>
    </xf>
    <xf numFmtId="166" fontId="88" fillId="8" borderId="50" xfId="3" applyNumberFormat="1" applyFont="1" applyFill="1" applyBorder="1" applyAlignment="1" applyProtection="1">
      <alignment horizontal="center" vertical="center" wrapText="1"/>
    </xf>
    <xf numFmtId="0" fontId="85" fillId="3" borderId="3" xfId="3" applyFont="1" applyFill="1" applyBorder="1" applyAlignment="1" applyProtection="1">
      <alignment horizontal="left" vertical="center" wrapText="1"/>
    </xf>
    <xf numFmtId="49" fontId="86" fillId="3" borderId="1" xfId="1" applyNumberFormat="1" applyFont="1" applyFill="1" applyBorder="1" applyAlignment="1" applyProtection="1">
      <alignment horizontal="left" vertical="center" wrapText="1"/>
    </xf>
    <xf numFmtId="166" fontId="77" fillId="13" borderId="2" xfId="3" applyNumberFormat="1" applyFont="1" applyFill="1" applyBorder="1" applyAlignment="1" applyProtection="1">
      <alignment horizontal="left" vertical="center" wrapText="1"/>
    </xf>
    <xf numFmtId="165" fontId="36" fillId="13" borderId="2" xfId="0" applyNumberFormat="1" applyFont="1" applyFill="1" applyBorder="1" applyAlignment="1" applyProtection="1">
      <alignment horizontal="center" vertical="center"/>
    </xf>
    <xf numFmtId="165" fontId="36" fillId="13" borderId="5" xfId="0" applyNumberFormat="1" applyFont="1" applyFill="1" applyBorder="1" applyAlignment="1" applyProtection="1">
      <alignment horizontal="center" vertical="center"/>
    </xf>
    <xf numFmtId="165" fontId="36" fillId="13" borderId="4" xfId="0" applyNumberFormat="1" applyFont="1" applyFill="1" applyBorder="1" applyAlignment="1" applyProtection="1">
      <alignment horizontal="center" vertical="center"/>
    </xf>
    <xf numFmtId="0" fontId="88" fillId="8" borderId="52" xfId="0" applyFont="1" applyFill="1" applyBorder="1" applyAlignment="1" applyProtection="1">
      <alignment horizontal="center" vertical="center" wrapText="1"/>
    </xf>
    <xf numFmtId="166" fontId="88" fillId="8" borderId="40" xfId="3" applyNumberFormat="1" applyFont="1" applyFill="1" applyBorder="1" applyAlignment="1" applyProtection="1">
      <alignment horizontal="center" vertical="center" wrapText="1"/>
    </xf>
    <xf numFmtId="166" fontId="88" fillId="8" borderId="36" xfId="3" applyNumberFormat="1" applyFont="1" applyFill="1" applyBorder="1" applyAlignment="1" applyProtection="1">
      <alignment horizontal="center" vertical="center" wrapText="1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2000000}"/>
    <cellStyle name="Percent" xfId="2" builtinId="5"/>
  </cellStyles>
  <dxfs count="1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229896</xdr:colOff>
      <xdr:row>0</xdr:row>
      <xdr:rowOff>60649</xdr:rowOff>
    </xdr:from>
    <xdr:ext cx="1140051" cy="77425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1631" y="60649"/>
          <a:ext cx="1140051" cy="77425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5</xdr:row>
          <xdr:rowOff>104775</xdr:rowOff>
        </xdr:from>
        <xdr:to>
          <xdr:col>2</xdr:col>
          <xdr:colOff>1314450</xdr:colOff>
          <xdr:row>7</xdr:row>
          <xdr:rowOff>114300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Century Gothic"/>
                </a:rPr>
                <a:t>Resize to Fit Screen</a:t>
              </a:r>
            </a:p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FF0000"/>
                  </a:solidFill>
                  <a:latin typeface="Century Gothic"/>
                </a:rPr>
                <a:t>(enable macro's if needed)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104775</xdr:rowOff>
        </xdr:from>
        <xdr:to>
          <xdr:col>4</xdr:col>
          <xdr:colOff>790575</xdr:colOff>
          <xdr:row>7</xdr:row>
          <xdr:rowOff>104775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FF"/>
                  </a:solidFill>
                  <a:latin typeface="Century Gothic"/>
                </a:rPr>
                <a:t>Click to Access 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FF"/>
                  </a:solidFill>
                  <a:latin typeface="Century Gothic"/>
                </a:rPr>
                <a:t>Guidance Document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229896</xdr:colOff>
      <xdr:row>0</xdr:row>
      <xdr:rowOff>60649</xdr:rowOff>
    </xdr:from>
    <xdr:ext cx="1140051" cy="77425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02646" y="60649"/>
          <a:ext cx="1140051" cy="77425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5</xdr:row>
          <xdr:rowOff>104775</xdr:rowOff>
        </xdr:from>
        <xdr:to>
          <xdr:col>2</xdr:col>
          <xdr:colOff>1314450</xdr:colOff>
          <xdr:row>7</xdr:row>
          <xdr:rowOff>114300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Century Gothic"/>
                </a:rPr>
                <a:t>Resize to Fit Screen</a:t>
              </a:r>
            </a:p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FF0000"/>
                  </a:solidFill>
                  <a:latin typeface="Century Gothic"/>
                </a:rPr>
                <a:t>(enable macro's if needed)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562428</xdr:colOff>
      <xdr:row>1</xdr:row>
      <xdr:rowOff>429558</xdr:rowOff>
    </xdr:from>
    <xdr:to>
      <xdr:col>19</xdr:col>
      <xdr:colOff>2458647</xdr:colOff>
      <xdr:row>4</xdr:row>
      <xdr:rowOff>476015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24928" y="653676"/>
          <a:ext cx="3819895" cy="245572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704850</xdr:colOff>
          <xdr:row>1</xdr:row>
          <xdr:rowOff>9525</xdr:rowOff>
        </xdr:from>
        <xdr:to>
          <xdr:col>16</xdr:col>
          <xdr:colOff>1676400</xdr:colOff>
          <xdr:row>2</xdr:row>
          <xdr:rowOff>152400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73152" tIns="50292" rIns="73152" bIns="50292" anchor="ctr" upright="1"/>
            <a:lstStyle/>
            <a:p>
              <a:pPr algn="ctr" rtl="0">
                <a:defRPr sz="1000"/>
              </a:pPr>
              <a:r>
                <a:rPr lang="en-US" sz="3600" b="1" i="0" u="none" strike="noStrike" baseline="0">
                  <a:solidFill>
                    <a:srgbClr val="FF0000"/>
                  </a:solidFill>
                  <a:latin typeface="Century Gothic"/>
                </a:rPr>
                <a:t>Resize to Fit Screen</a:t>
              </a:r>
            </a:p>
            <a:p>
              <a:pPr algn="ctr" rtl="0">
                <a:defRPr sz="1000"/>
              </a:pPr>
              <a:r>
                <a:rPr lang="en-US" sz="2600" b="1" i="0" u="none" strike="noStrike" baseline="0">
                  <a:solidFill>
                    <a:srgbClr val="FF0000"/>
                  </a:solidFill>
                  <a:latin typeface="Century Gothic"/>
                </a:rPr>
                <a:t>(enable macro's if needed)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229896</xdr:colOff>
      <xdr:row>0</xdr:row>
      <xdr:rowOff>60649</xdr:rowOff>
    </xdr:from>
    <xdr:ext cx="1140051" cy="77425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02646" y="60649"/>
          <a:ext cx="1140051" cy="77425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0</xdr:row>
          <xdr:rowOff>171450</xdr:rowOff>
        </xdr:from>
        <xdr:to>
          <xdr:col>8</xdr:col>
          <xdr:colOff>800100</xdr:colOff>
          <xdr:row>1</xdr:row>
          <xdr:rowOff>266700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Century Gothic"/>
                </a:rPr>
                <a:t>Resize to Fit Screen</a:t>
              </a:r>
            </a:p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FF0000"/>
                  </a:solidFill>
                  <a:latin typeface="Century Gothic"/>
                </a:rPr>
                <a:t>(enable macro's if needed)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1231123</xdr:colOff>
      <xdr:row>17</xdr:row>
      <xdr:rowOff>149032</xdr:rowOff>
    </xdr:from>
    <xdr:to>
      <xdr:col>7</xdr:col>
      <xdr:colOff>1250562</xdr:colOff>
      <xdr:row>22</xdr:row>
      <xdr:rowOff>356378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9071429" y="5779797"/>
          <a:ext cx="19439" cy="1820765"/>
        </a:xfrm>
        <a:prstGeom prst="straightConnector1">
          <a:avLst/>
        </a:prstGeom>
        <a:ln w="38100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i.fairwear.org/wp-content/uploads/2020/06/Guidance-for-Use-of-the-Fair-Wear-Labour-and-Minute-and-Product-Costing-Calculator-Final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i.fairwear.org/wp-content/uploads/2020/06/Guidance-for-Use-of-the-Fair-Wear-Labour-and-Minute-and-Product-Costing-Calculator-Final.pdf" TargetMode="Externa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pi.fairwear.org/wp-content/uploads/2020/06/Guidance-for-Use-of-the-Fair-Wear-Labour-and-Minute-and-Product-Costing-Calculator-Final.pdf" TargetMode="Externa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66"/>
  <sheetViews>
    <sheetView showGridLines="0" tabSelected="1" zoomScale="147" zoomScaleNormal="147" workbookViewId="0">
      <selection activeCell="C10" sqref="C10"/>
    </sheetView>
  </sheetViews>
  <sheetFormatPr defaultColWidth="11.5546875" defaultRowHeight="17.25" x14ac:dyDescent="0.3"/>
  <cols>
    <col min="1" max="1" width="3.33203125" style="1" customWidth="1"/>
    <col min="2" max="2" width="8.5546875" style="3" customWidth="1"/>
    <col min="3" max="3" width="16.109375" style="3" customWidth="1"/>
    <col min="4" max="4" width="15.88671875" style="3" customWidth="1"/>
    <col min="5" max="10" width="15.88671875" style="1" customWidth="1"/>
    <col min="11" max="19" width="14.109375" style="1" customWidth="1"/>
    <col min="20" max="224" width="11.5546875" style="1"/>
    <col min="225" max="225" width="5.44140625" style="1" bestFit="1" customWidth="1"/>
    <col min="226" max="226" width="33" style="1" bestFit="1" customWidth="1"/>
    <col min="227" max="227" width="33" style="1" customWidth="1"/>
    <col min="228" max="228" width="19.109375" style="1" customWidth="1"/>
    <col min="229" max="255" width="13.6640625" style="1" customWidth="1"/>
    <col min="256" max="256" width="70.5546875" style="1" customWidth="1"/>
    <col min="257" max="480" width="11.5546875" style="1"/>
    <col min="481" max="481" width="5.44140625" style="1" bestFit="1" customWidth="1"/>
    <col min="482" max="482" width="33" style="1" bestFit="1" customWidth="1"/>
    <col min="483" max="483" width="33" style="1" customWidth="1"/>
    <col min="484" max="484" width="19.109375" style="1" customWidth="1"/>
    <col min="485" max="511" width="13.6640625" style="1" customWidth="1"/>
    <col min="512" max="512" width="70.5546875" style="1" customWidth="1"/>
    <col min="513" max="736" width="11.5546875" style="1"/>
    <col min="737" max="737" width="5.44140625" style="1" bestFit="1" customWidth="1"/>
    <col min="738" max="738" width="33" style="1" bestFit="1" customWidth="1"/>
    <col min="739" max="739" width="33" style="1" customWidth="1"/>
    <col min="740" max="740" width="19.109375" style="1" customWidth="1"/>
    <col min="741" max="767" width="13.6640625" style="1" customWidth="1"/>
    <col min="768" max="768" width="70.5546875" style="1" customWidth="1"/>
    <col min="769" max="992" width="11.5546875" style="1"/>
    <col min="993" max="993" width="5.44140625" style="1" bestFit="1" customWidth="1"/>
    <col min="994" max="994" width="33" style="1" bestFit="1" customWidth="1"/>
    <col min="995" max="995" width="33" style="1" customWidth="1"/>
    <col min="996" max="996" width="19.109375" style="1" customWidth="1"/>
    <col min="997" max="1023" width="13.6640625" style="1" customWidth="1"/>
    <col min="1024" max="1024" width="70.5546875" style="1" customWidth="1"/>
    <col min="1025" max="1248" width="11.5546875" style="1"/>
    <col min="1249" max="1249" width="5.44140625" style="1" bestFit="1" customWidth="1"/>
    <col min="1250" max="1250" width="33" style="1" bestFit="1" customWidth="1"/>
    <col min="1251" max="1251" width="33" style="1" customWidth="1"/>
    <col min="1252" max="1252" width="19.109375" style="1" customWidth="1"/>
    <col min="1253" max="1279" width="13.6640625" style="1" customWidth="1"/>
    <col min="1280" max="1280" width="70.5546875" style="1" customWidth="1"/>
    <col min="1281" max="1504" width="11.5546875" style="1"/>
    <col min="1505" max="1505" width="5.44140625" style="1" bestFit="1" customWidth="1"/>
    <col min="1506" max="1506" width="33" style="1" bestFit="1" customWidth="1"/>
    <col min="1507" max="1507" width="33" style="1" customWidth="1"/>
    <col min="1508" max="1508" width="19.109375" style="1" customWidth="1"/>
    <col min="1509" max="1535" width="13.6640625" style="1" customWidth="1"/>
    <col min="1536" max="1536" width="70.5546875" style="1" customWidth="1"/>
    <col min="1537" max="1760" width="11.5546875" style="1"/>
    <col min="1761" max="1761" width="5.44140625" style="1" bestFit="1" customWidth="1"/>
    <col min="1762" max="1762" width="33" style="1" bestFit="1" customWidth="1"/>
    <col min="1763" max="1763" width="33" style="1" customWidth="1"/>
    <col min="1764" max="1764" width="19.109375" style="1" customWidth="1"/>
    <col min="1765" max="1791" width="13.6640625" style="1" customWidth="1"/>
    <col min="1792" max="1792" width="70.5546875" style="1" customWidth="1"/>
    <col min="1793" max="2016" width="11.5546875" style="1"/>
    <col min="2017" max="2017" width="5.44140625" style="1" bestFit="1" customWidth="1"/>
    <col min="2018" max="2018" width="33" style="1" bestFit="1" customWidth="1"/>
    <col min="2019" max="2019" width="33" style="1" customWidth="1"/>
    <col min="2020" max="2020" width="19.109375" style="1" customWidth="1"/>
    <col min="2021" max="2047" width="13.6640625" style="1" customWidth="1"/>
    <col min="2048" max="2048" width="70.5546875" style="1" customWidth="1"/>
    <col min="2049" max="2272" width="11.5546875" style="1"/>
    <col min="2273" max="2273" width="5.44140625" style="1" bestFit="1" customWidth="1"/>
    <col min="2274" max="2274" width="33" style="1" bestFit="1" customWidth="1"/>
    <col min="2275" max="2275" width="33" style="1" customWidth="1"/>
    <col min="2276" max="2276" width="19.109375" style="1" customWidth="1"/>
    <col min="2277" max="2303" width="13.6640625" style="1" customWidth="1"/>
    <col min="2304" max="2304" width="70.5546875" style="1" customWidth="1"/>
    <col min="2305" max="2528" width="11.5546875" style="1"/>
    <col min="2529" max="2529" width="5.44140625" style="1" bestFit="1" customWidth="1"/>
    <col min="2530" max="2530" width="33" style="1" bestFit="1" customWidth="1"/>
    <col min="2531" max="2531" width="33" style="1" customWidth="1"/>
    <col min="2532" max="2532" width="19.109375" style="1" customWidth="1"/>
    <col min="2533" max="2559" width="13.6640625" style="1" customWidth="1"/>
    <col min="2560" max="2560" width="70.5546875" style="1" customWidth="1"/>
    <col min="2561" max="2784" width="11.5546875" style="1"/>
    <col min="2785" max="2785" width="5.44140625" style="1" bestFit="1" customWidth="1"/>
    <col min="2786" max="2786" width="33" style="1" bestFit="1" customWidth="1"/>
    <col min="2787" max="2787" width="33" style="1" customWidth="1"/>
    <col min="2788" max="2788" width="19.109375" style="1" customWidth="1"/>
    <col min="2789" max="2815" width="13.6640625" style="1" customWidth="1"/>
    <col min="2816" max="2816" width="70.5546875" style="1" customWidth="1"/>
    <col min="2817" max="3040" width="11.5546875" style="1"/>
    <col min="3041" max="3041" width="5.44140625" style="1" bestFit="1" customWidth="1"/>
    <col min="3042" max="3042" width="33" style="1" bestFit="1" customWidth="1"/>
    <col min="3043" max="3043" width="33" style="1" customWidth="1"/>
    <col min="3044" max="3044" width="19.109375" style="1" customWidth="1"/>
    <col min="3045" max="3071" width="13.6640625" style="1" customWidth="1"/>
    <col min="3072" max="3072" width="70.5546875" style="1" customWidth="1"/>
    <col min="3073" max="3296" width="11.5546875" style="1"/>
    <col min="3297" max="3297" width="5.44140625" style="1" bestFit="1" customWidth="1"/>
    <col min="3298" max="3298" width="33" style="1" bestFit="1" customWidth="1"/>
    <col min="3299" max="3299" width="33" style="1" customWidth="1"/>
    <col min="3300" max="3300" width="19.109375" style="1" customWidth="1"/>
    <col min="3301" max="3327" width="13.6640625" style="1" customWidth="1"/>
    <col min="3328" max="3328" width="70.5546875" style="1" customWidth="1"/>
    <col min="3329" max="3552" width="11.5546875" style="1"/>
    <col min="3553" max="3553" width="5.44140625" style="1" bestFit="1" customWidth="1"/>
    <col min="3554" max="3554" width="33" style="1" bestFit="1" customWidth="1"/>
    <col min="3555" max="3555" width="33" style="1" customWidth="1"/>
    <col min="3556" max="3556" width="19.109375" style="1" customWidth="1"/>
    <col min="3557" max="3583" width="13.6640625" style="1" customWidth="1"/>
    <col min="3584" max="3584" width="70.5546875" style="1" customWidth="1"/>
    <col min="3585" max="3808" width="11.5546875" style="1"/>
    <col min="3809" max="3809" width="5.44140625" style="1" bestFit="1" customWidth="1"/>
    <col min="3810" max="3810" width="33" style="1" bestFit="1" customWidth="1"/>
    <col min="3811" max="3811" width="33" style="1" customWidth="1"/>
    <col min="3812" max="3812" width="19.109375" style="1" customWidth="1"/>
    <col min="3813" max="3839" width="13.6640625" style="1" customWidth="1"/>
    <col min="3840" max="3840" width="70.5546875" style="1" customWidth="1"/>
    <col min="3841" max="4064" width="11.5546875" style="1"/>
    <col min="4065" max="4065" width="5.44140625" style="1" bestFit="1" customWidth="1"/>
    <col min="4066" max="4066" width="33" style="1" bestFit="1" customWidth="1"/>
    <col min="4067" max="4067" width="33" style="1" customWidth="1"/>
    <col min="4068" max="4068" width="19.109375" style="1" customWidth="1"/>
    <col min="4069" max="4095" width="13.6640625" style="1" customWidth="1"/>
    <col min="4096" max="4096" width="70.5546875" style="1" customWidth="1"/>
    <col min="4097" max="4320" width="11.5546875" style="1"/>
    <col min="4321" max="4321" width="5.44140625" style="1" bestFit="1" customWidth="1"/>
    <col min="4322" max="4322" width="33" style="1" bestFit="1" customWidth="1"/>
    <col min="4323" max="4323" width="33" style="1" customWidth="1"/>
    <col min="4324" max="4324" width="19.109375" style="1" customWidth="1"/>
    <col min="4325" max="4351" width="13.6640625" style="1" customWidth="1"/>
    <col min="4352" max="4352" width="70.5546875" style="1" customWidth="1"/>
    <col min="4353" max="4576" width="11.5546875" style="1"/>
    <col min="4577" max="4577" width="5.44140625" style="1" bestFit="1" customWidth="1"/>
    <col min="4578" max="4578" width="33" style="1" bestFit="1" customWidth="1"/>
    <col min="4579" max="4579" width="33" style="1" customWidth="1"/>
    <col min="4580" max="4580" width="19.109375" style="1" customWidth="1"/>
    <col min="4581" max="4607" width="13.6640625" style="1" customWidth="1"/>
    <col min="4608" max="4608" width="70.5546875" style="1" customWidth="1"/>
    <col min="4609" max="4832" width="11.5546875" style="1"/>
    <col min="4833" max="4833" width="5.44140625" style="1" bestFit="1" customWidth="1"/>
    <col min="4834" max="4834" width="33" style="1" bestFit="1" customWidth="1"/>
    <col min="4835" max="4835" width="33" style="1" customWidth="1"/>
    <col min="4836" max="4836" width="19.109375" style="1" customWidth="1"/>
    <col min="4837" max="4863" width="13.6640625" style="1" customWidth="1"/>
    <col min="4864" max="4864" width="70.5546875" style="1" customWidth="1"/>
    <col min="4865" max="5088" width="11.5546875" style="1"/>
    <col min="5089" max="5089" width="5.44140625" style="1" bestFit="1" customWidth="1"/>
    <col min="5090" max="5090" width="33" style="1" bestFit="1" customWidth="1"/>
    <col min="5091" max="5091" width="33" style="1" customWidth="1"/>
    <col min="5092" max="5092" width="19.109375" style="1" customWidth="1"/>
    <col min="5093" max="5119" width="13.6640625" style="1" customWidth="1"/>
    <col min="5120" max="5120" width="70.5546875" style="1" customWidth="1"/>
    <col min="5121" max="5344" width="11.5546875" style="1"/>
    <col min="5345" max="5345" width="5.44140625" style="1" bestFit="1" customWidth="1"/>
    <col min="5346" max="5346" width="33" style="1" bestFit="1" customWidth="1"/>
    <col min="5347" max="5347" width="33" style="1" customWidth="1"/>
    <col min="5348" max="5348" width="19.109375" style="1" customWidth="1"/>
    <col min="5349" max="5375" width="13.6640625" style="1" customWidth="1"/>
    <col min="5376" max="5376" width="70.5546875" style="1" customWidth="1"/>
    <col min="5377" max="5600" width="11.5546875" style="1"/>
    <col min="5601" max="5601" width="5.44140625" style="1" bestFit="1" customWidth="1"/>
    <col min="5602" max="5602" width="33" style="1" bestFit="1" customWidth="1"/>
    <col min="5603" max="5603" width="33" style="1" customWidth="1"/>
    <col min="5604" max="5604" width="19.109375" style="1" customWidth="1"/>
    <col min="5605" max="5631" width="13.6640625" style="1" customWidth="1"/>
    <col min="5632" max="5632" width="70.5546875" style="1" customWidth="1"/>
    <col min="5633" max="5856" width="11.5546875" style="1"/>
    <col min="5857" max="5857" width="5.44140625" style="1" bestFit="1" customWidth="1"/>
    <col min="5858" max="5858" width="33" style="1" bestFit="1" customWidth="1"/>
    <col min="5859" max="5859" width="33" style="1" customWidth="1"/>
    <col min="5860" max="5860" width="19.109375" style="1" customWidth="1"/>
    <col min="5861" max="5887" width="13.6640625" style="1" customWidth="1"/>
    <col min="5888" max="5888" width="70.5546875" style="1" customWidth="1"/>
    <col min="5889" max="6112" width="11.5546875" style="1"/>
    <col min="6113" max="6113" width="5.44140625" style="1" bestFit="1" customWidth="1"/>
    <col min="6114" max="6114" width="33" style="1" bestFit="1" customWidth="1"/>
    <col min="6115" max="6115" width="33" style="1" customWidth="1"/>
    <col min="6116" max="6116" width="19.109375" style="1" customWidth="1"/>
    <col min="6117" max="6143" width="13.6640625" style="1" customWidth="1"/>
    <col min="6144" max="6144" width="70.5546875" style="1" customWidth="1"/>
    <col min="6145" max="6368" width="11.5546875" style="1"/>
    <col min="6369" max="6369" width="5.44140625" style="1" bestFit="1" customWidth="1"/>
    <col min="6370" max="6370" width="33" style="1" bestFit="1" customWidth="1"/>
    <col min="6371" max="6371" width="33" style="1" customWidth="1"/>
    <col min="6372" max="6372" width="19.109375" style="1" customWidth="1"/>
    <col min="6373" max="6399" width="13.6640625" style="1" customWidth="1"/>
    <col min="6400" max="6400" width="70.5546875" style="1" customWidth="1"/>
    <col min="6401" max="6624" width="11.5546875" style="1"/>
    <col min="6625" max="6625" width="5.44140625" style="1" bestFit="1" customWidth="1"/>
    <col min="6626" max="6626" width="33" style="1" bestFit="1" customWidth="1"/>
    <col min="6627" max="6627" width="33" style="1" customWidth="1"/>
    <col min="6628" max="6628" width="19.109375" style="1" customWidth="1"/>
    <col min="6629" max="6655" width="13.6640625" style="1" customWidth="1"/>
    <col min="6656" max="6656" width="70.5546875" style="1" customWidth="1"/>
    <col min="6657" max="6880" width="11.5546875" style="1"/>
    <col min="6881" max="6881" width="5.44140625" style="1" bestFit="1" customWidth="1"/>
    <col min="6882" max="6882" width="33" style="1" bestFit="1" customWidth="1"/>
    <col min="6883" max="6883" width="33" style="1" customWidth="1"/>
    <col min="6884" max="6884" width="19.109375" style="1" customWidth="1"/>
    <col min="6885" max="6911" width="13.6640625" style="1" customWidth="1"/>
    <col min="6912" max="6912" width="70.5546875" style="1" customWidth="1"/>
    <col min="6913" max="7136" width="11.5546875" style="1"/>
    <col min="7137" max="7137" width="5.44140625" style="1" bestFit="1" customWidth="1"/>
    <col min="7138" max="7138" width="33" style="1" bestFit="1" customWidth="1"/>
    <col min="7139" max="7139" width="33" style="1" customWidth="1"/>
    <col min="7140" max="7140" width="19.109375" style="1" customWidth="1"/>
    <col min="7141" max="7167" width="13.6640625" style="1" customWidth="1"/>
    <col min="7168" max="7168" width="70.5546875" style="1" customWidth="1"/>
    <col min="7169" max="7392" width="11.5546875" style="1"/>
    <col min="7393" max="7393" width="5.44140625" style="1" bestFit="1" customWidth="1"/>
    <col min="7394" max="7394" width="33" style="1" bestFit="1" customWidth="1"/>
    <col min="7395" max="7395" width="33" style="1" customWidth="1"/>
    <col min="7396" max="7396" width="19.109375" style="1" customWidth="1"/>
    <col min="7397" max="7423" width="13.6640625" style="1" customWidth="1"/>
    <col min="7424" max="7424" width="70.5546875" style="1" customWidth="1"/>
    <col min="7425" max="7648" width="11.5546875" style="1"/>
    <col min="7649" max="7649" width="5.44140625" style="1" bestFit="1" customWidth="1"/>
    <col min="7650" max="7650" width="33" style="1" bestFit="1" customWidth="1"/>
    <col min="7651" max="7651" width="33" style="1" customWidth="1"/>
    <col min="7652" max="7652" width="19.109375" style="1" customWidth="1"/>
    <col min="7653" max="7679" width="13.6640625" style="1" customWidth="1"/>
    <col min="7680" max="7680" width="70.5546875" style="1" customWidth="1"/>
    <col min="7681" max="7904" width="11.5546875" style="1"/>
    <col min="7905" max="7905" width="5.44140625" style="1" bestFit="1" customWidth="1"/>
    <col min="7906" max="7906" width="33" style="1" bestFit="1" customWidth="1"/>
    <col min="7907" max="7907" width="33" style="1" customWidth="1"/>
    <col min="7908" max="7908" width="19.109375" style="1" customWidth="1"/>
    <col min="7909" max="7935" width="13.6640625" style="1" customWidth="1"/>
    <col min="7936" max="7936" width="70.5546875" style="1" customWidth="1"/>
    <col min="7937" max="8160" width="11.5546875" style="1"/>
    <col min="8161" max="8161" width="5.44140625" style="1" bestFit="1" customWidth="1"/>
    <col min="8162" max="8162" width="33" style="1" bestFit="1" customWidth="1"/>
    <col min="8163" max="8163" width="33" style="1" customWidth="1"/>
    <col min="8164" max="8164" width="19.109375" style="1" customWidth="1"/>
    <col min="8165" max="8191" width="13.6640625" style="1" customWidth="1"/>
    <col min="8192" max="8192" width="70.5546875" style="1" customWidth="1"/>
    <col min="8193" max="8416" width="11.5546875" style="1"/>
    <col min="8417" max="8417" width="5.44140625" style="1" bestFit="1" customWidth="1"/>
    <col min="8418" max="8418" width="33" style="1" bestFit="1" customWidth="1"/>
    <col min="8419" max="8419" width="33" style="1" customWidth="1"/>
    <col min="8420" max="8420" width="19.109375" style="1" customWidth="1"/>
    <col min="8421" max="8447" width="13.6640625" style="1" customWidth="1"/>
    <col min="8448" max="8448" width="70.5546875" style="1" customWidth="1"/>
    <col min="8449" max="8672" width="11.5546875" style="1"/>
    <col min="8673" max="8673" width="5.44140625" style="1" bestFit="1" customWidth="1"/>
    <col min="8674" max="8674" width="33" style="1" bestFit="1" customWidth="1"/>
    <col min="8675" max="8675" width="33" style="1" customWidth="1"/>
    <col min="8676" max="8676" width="19.109375" style="1" customWidth="1"/>
    <col min="8677" max="8703" width="13.6640625" style="1" customWidth="1"/>
    <col min="8704" max="8704" width="70.5546875" style="1" customWidth="1"/>
    <col min="8705" max="8928" width="11.5546875" style="1"/>
    <col min="8929" max="8929" width="5.44140625" style="1" bestFit="1" customWidth="1"/>
    <col min="8930" max="8930" width="33" style="1" bestFit="1" customWidth="1"/>
    <col min="8931" max="8931" width="33" style="1" customWidth="1"/>
    <col min="8932" max="8932" width="19.109375" style="1" customWidth="1"/>
    <col min="8933" max="8959" width="13.6640625" style="1" customWidth="1"/>
    <col min="8960" max="8960" width="70.5546875" style="1" customWidth="1"/>
    <col min="8961" max="9184" width="11.5546875" style="1"/>
    <col min="9185" max="9185" width="5.44140625" style="1" bestFit="1" customWidth="1"/>
    <col min="9186" max="9186" width="33" style="1" bestFit="1" customWidth="1"/>
    <col min="9187" max="9187" width="33" style="1" customWidth="1"/>
    <col min="9188" max="9188" width="19.109375" style="1" customWidth="1"/>
    <col min="9189" max="9215" width="13.6640625" style="1" customWidth="1"/>
    <col min="9216" max="9216" width="70.5546875" style="1" customWidth="1"/>
    <col min="9217" max="9440" width="11.5546875" style="1"/>
    <col min="9441" max="9441" width="5.44140625" style="1" bestFit="1" customWidth="1"/>
    <col min="9442" max="9442" width="33" style="1" bestFit="1" customWidth="1"/>
    <col min="9443" max="9443" width="33" style="1" customWidth="1"/>
    <col min="9444" max="9444" width="19.109375" style="1" customWidth="1"/>
    <col min="9445" max="9471" width="13.6640625" style="1" customWidth="1"/>
    <col min="9472" max="9472" width="70.5546875" style="1" customWidth="1"/>
    <col min="9473" max="9696" width="11.5546875" style="1"/>
    <col min="9697" max="9697" width="5.44140625" style="1" bestFit="1" customWidth="1"/>
    <col min="9698" max="9698" width="33" style="1" bestFit="1" customWidth="1"/>
    <col min="9699" max="9699" width="33" style="1" customWidth="1"/>
    <col min="9700" max="9700" width="19.109375" style="1" customWidth="1"/>
    <col min="9701" max="9727" width="13.6640625" style="1" customWidth="1"/>
    <col min="9728" max="9728" width="70.5546875" style="1" customWidth="1"/>
    <col min="9729" max="9952" width="11.5546875" style="1"/>
    <col min="9953" max="9953" width="5.44140625" style="1" bestFit="1" customWidth="1"/>
    <col min="9954" max="9954" width="33" style="1" bestFit="1" customWidth="1"/>
    <col min="9955" max="9955" width="33" style="1" customWidth="1"/>
    <col min="9956" max="9956" width="19.109375" style="1" customWidth="1"/>
    <col min="9957" max="9983" width="13.6640625" style="1" customWidth="1"/>
    <col min="9984" max="9984" width="70.5546875" style="1" customWidth="1"/>
    <col min="9985" max="10208" width="11.5546875" style="1"/>
    <col min="10209" max="10209" width="5.44140625" style="1" bestFit="1" customWidth="1"/>
    <col min="10210" max="10210" width="33" style="1" bestFit="1" customWidth="1"/>
    <col min="10211" max="10211" width="33" style="1" customWidth="1"/>
    <col min="10212" max="10212" width="19.109375" style="1" customWidth="1"/>
    <col min="10213" max="10239" width="13.6640625" style="1" customWidth="1"/>
    <col min="10240" max="10240" width="70.5546875" style="1" customWidth="1"/>
    <col min="10241" max="10464" width="11.5546875" style="1"/>
    <col min="10465" max="10465" width="5.44140625" style="1" bestFit="1" customWidth="1"/>
    <col min="10466" max="10466" width="33" style="1" bestFit="1" customWidth="1"/>
    <col min="10467" max="10467" width="33" style="1" customWidth="1"/>
    <col min="10468" max="10468" width="19.109375" style="1" customWidth="1"/>
    <col min="10469" max="10495" width="13.6640625" style="1" customWidth="1"/>
    <col min="10496" max="10496" width="70.5546875" style="1" customWidth="1"/>
    <col min="10497" max="10720" width="11.5546875" style="1"/>
    <col min="10721" max="10721" width="5.44140625" style="1" bestFit="1" customWidth="1"/>
    <col min="10722" max="10722" width="33" style="1" bestFit="1" customWidth="1"/>
    <col min="10723" max="10723" width="33" style="1" customWidth="1"/>
    <col min="10724" max="10724" width="19.109375" style="1" customWidth="1"/>
    <col min="10725" max="10751" width="13.6640625" style="1" customWidth="1"/>
    <col min="10752" max="10752" width="70.5546875" style="1" customWidth="1"/>
    <col min="10753" max="10976" width="11.5546875" style="1"/>
    <col min="10977" max="10977" width="5.44140625" style="1" bestFit="1" customWidth="1"/>
    <col min="10978" max="10978" width="33" style="1" bestFit="1" customWidth="1"/>
    <col min="10979" max="10979" width="33" style="1" customWidth="1"/>
    <col min="10980" max="10980" width="19.109375" style="1" customWidth="1"/>
    <col min="10981" max="11007" width="13.6640625" style="1" customWidth="1"/>
    <col min="11008" max="11008" width="70.5546875" style="1" customWidth="1"/>
    <col min="11009" max="11232" width="11.5546875" style="1"/>
    <col min="11233" max="11233" width="5.44140625" style="1" bestFit="1" customWidth="1"/>
    <col min="11234" max="11234" width="33" style="1" bestFit="1" customWidth="1"/>
    <col min="11235" max="11235" width="33" style="1" customWidth="1"/>
    <col min="11236" max="11236" width="19.109375" style="1" customWidth="1"/>
    <col min="11237" max="11263" width="13.6640625" style="1" customWidth="1"/>
    <col min="11264" max="11264" width="70.5546875" style="1" customWidth="1"/>
    <col min="11265" max="11488" width="11.5546875" style="1"/>
    <col min="11489" max="11489" width="5.44140625" style="1" bestFit="1" customWidth="1"/>
    <col min="11490" max="11490" width="33" style="1" bestFit="1" customWidth="1"/>
    <col min="11491" max="11491" width="33" style="1" customWidth="1"/>
    <col min="11492" max="11492" width="19.109375" style="1" customWidth="1"/>
    <col min="11493" max="11519" width="13.6640625" style="1" customWidth="1"/>
    <col min="11520" max="11520" width="70.5546875" style="1" customWidth="1"/>
    <col min="11521" max="11744" width="11.5546875" style="1"/>
    <col min="11745" max="11745" width="5.44140625" style="1" bestFit="1" customWidth="1"/>
    <col min="11746" max="11746" width="33" style="1" bestFit="1" customWidth="1"/>
    <col min="11747" max="11747" width="33" style="1" customWidth="1"/>
    <col min="11748" max="11748" width="19.109375" style="1" customWidth="1"/>
    <col min="11749" max="11775" width="13.6640625" style="1" customWidth="1"/>
    <col min="11776" max="11776" width="70.5546875" style="1" customWidth="1"/>
    <col min="11777" max="12000" width="11.5546875" style="1"/>
    <col min="12001" max="12001" width="5.44140625" style="1" bestFit="1" customWidth="1"/>
    <col min="12002" max="12002" width="33" style="1" bestFit="1" customWidth="1"/>
    <col min="12003" max="12003" width="33" style="1" customWidth="1"/>
    <col min="12004" max="12004" width="19.109375" style="1" customWidth="1"/>
    <col min="12005" max="12031" width="13.6640625" style="1" customWidth="1"/>
    <col min="12032" max="12032" width="70.5546875" style="1" customWidth="1"/>
    <col min="12033" max="12256" width="11.5546875" style="1"/>
    <col min="12257" max="12257" width="5.44140625" style="1" bestFit="1" customWidth="1"/>
    <col min="12258" max="12258" width="33" style="1" bestFit="1" customWidth="1"/>
    <col min="12259" max="12259" width="33" style="1" customWidth="1"/>
    <col min="12260" max="12260" width="19.109375" style="1" customWidth="1"/>
    <col min="12261" max="12287" width="13.6640625" style="1" customWidth="1"/>
    <col min="12288" max="12288" width="70.5546875" style="1" customWidth="1"/>
    <col min="12289" max="12512" width="11.5546875" style="1"/>
    <col min="12513" max="12513" width="5.44140625" style="1" bestFit="1" customWidth="1"/>
    <col min="12514" max="12514" width="33" style="1" bestFit="1" customWidth="1"/>
    <col min="12515" max="12515" width="33" style="1" customWidth="1"/>
    <col min="12516" max="12516" width="19.109375" style="1" customWidth="1"/>
    <col min="12517" max="12543" width="13.6640625" style="1" customWidth="1"/>
    <col min="12544" max="12544" width="70.5546875" style="1" customWidth="1"/>
    <col min="12545" max="12768" width="11.5546875" style="1"/>
    <col min="12769" max="12769" width="5.44140625" style="1" bestFit="1" customWidth="1"/>
    <col min="12770" max="12770" width="33" style="1" bestFit="1" customWidth="1"/>
    <col min="12771" max="12771" width="33" style="1" customWidth="1"/>
    <col min="12772" max="12772" width="19.109375" style="1" customWidth="1"/>
    <col min="12773" max="12799" width="13.6640625" style="1" customWidth="1"/>
    <col min="12800" max="12800" width="70.5546875" style="1" customWidth="1"/>
    <col min="12801" max="13024" width="11.5546875" style="1"/>
    <col min="13025" max="13025" width="5.44140625" style="1" bestFit="1" customWidth="1"/>
    <col min="13026" max="13026" width="33" style="1" bestFit="1" customWidth="1"/>
    <col min="13027" max="13027" width="33" style="1" customWidth="1"/>
    <col min="13028" max="13028" width="19.109375" style="1" customWidth="1"/>
    <col min="13029" max="13055" width="13.6640625" style="1" customWidth="1"/>
    <col min="13056" max="13056" width="70.5546875" style="1" customWidth="1"/>
    <col min="13057" max="13280" width="11.5546875" style="1"/>
    <col min="13281" max="13281" width="5.44140625" style="1" bestFit="1" customWidth="1"/>
    <col min="13282" max="13282" width="33" style="1" bestFit="1" customWidth="1"/>
    <col min="13283" max="13283" width="33" style="1" customWidth="1"/>
    <col min="13284" max="13284" width="19.109375" style="1" customWidth="1"/>
    <col min="13285" max="13311" width="13.6640625" style="1" customWidth="1"/>
    <col min="13312" max="13312" width="70.5546875" style="1" customWidth="1"/>
    <col min="13313" max="13536" width="11.5546875" style="1"/>
    <col min="13537" max="13537" width="5.44140625" style="1" bestFit="1" customWidth="1"/>
    <col min="13538" max="13538" width="33" style="1" bestFit="1" customWidth="1"/>
    <col min="13539" max="13539" width="33" style="1" customWidth="1"/>
    <col min="13540" max="13540" width="19.109375" style="1" customWidth="1"/>
    <col min="13541" max="13567" width="13.6640625" style="1" customWidth="1"/>
    <col min="13568" max="13568" width="70.5546875" style="1" customWidth="1"/>
    <col min="13569" max="13792" width="11.5546875" style="1"/>
    <col min="13793" max="13793" width="5.44140625" style="1" bestFit="1" customWidth="1"/>
    <col min="13794" max="13794" width="33" style="1" bestFit="1" customWidth="1"/>
    <col min="13795" max="13795" width="33" style="1" customWidth="1"/>
    <col min="13796" max="13796" width="19.109375" style="1" customWidth="1"/>
    <col min="13797" max="13823" width="13.6640625" style="1" customWidth="1"/>
    <col min="13824" max="13824" width="70.5546875" style="1" customWidth="1"/>
    <col min="13825" max="14048" width="11.5546875" style="1"/>
    <col min="14049" max="14049" width="5.44140625" style="1" bestFit="1" customWidth="1"/>
    <col min="14050" max="14050" width="33" style="1" bestFit="1" customWidth="1"/>
    <col min="14051" max="14051" width="33" style="1" customWidth="1"/>
    <col min="14052" max="14052" width="19.109375" style="1" customWidth="1"/>
    <col min="14053" max="14079" width="13.6640625" style="1" customWidth="1"/>
    <col min="14080" max="14080" width="70.5546875" style="1" customWidth="1"/>
    <col min="14081" max="14304" width="11.5546875" style="1"/>
    <col min="14305" max="14305" width="5.44140625" style="1" bestFit="1" customWidth="1"/>
    <col min="14306" max="14306" width="33" style="1" bestFit="1" customWidth="1"/>
    <col min="14307" max="14307" width="33" style="1" customWidth="1"/>
    <col min="14308" max="14308" width="19.109375" style="1" customWidth="1"/>
    <col min="14309" max="14335" width="13.6640625" style="1" customWidth="1"/>
    <col min="14336" max="14336" width="70.5546875" style="1" customWidth="1"/>
    <col min="14337" max="14560" width="11.5546875" style="1"/>
    <col min="14561" max="14561" width="5.44140625" style="1" bestFit="1" customWidth="1"/>
    <col min="14562" max="14562" width="33" style="1" bestFit="1" customWidth="1"/>
    <col min="14563" max="14563" width="33" style="1" customWidth="1"/>
    <col min="14564" max="14564" width="19.109375" style="1" customWidth="1"/>
    <col min="14565" max="14591" width="13.6640625" style="1" customWidth="1"/>
    <col min="14592" max="14592" width="70.5546875" style="1" customWidth="1"/>
    <col min="14593" max="14816" width="11.5546875" style="1"/>
    <col min="14817" max="14817" width="5.44140625" style="1" bestFit="1" customWidth="1"/>
    <col min="14818" max="14818" width="33" style="1" bestFit="1" customWidth="1"/>
    <col min="14819" max="14819" width="33" style="1" customWidth="1"/>
    <col min="14820" max="14820" width="19.109375" style="1" customWidth="1"/>
    <col min="14821" max="14847" width="13.6640625" style="1" customWidth="1"/>
    <col min="14848" max="14848" width="70.5546875" style="1" customWidth="1"/>
    <col min="14849" max="15072" width="11.5546875" style="1"/>
    <col min="15073" max="15073" width="5.44140625" style="1" bestFit="1" customWidth="1"/>
    <col min="15074" max="15074" width="33" style="1" bestFit="1" customWidth="1"/>
    <col min="15075" max="15075" width="33" style="1" customWidth="1"/>
    <col min="15076" max="15076" width="19.109375" style="1" customWidth="1"/>
    <col min="15077" max="15103" width="13.6640625" style="1" customWidth="1"/>
    <col min="15104" max="15104" width="70.5546875" style="1" customWidth="1"/>
    <col min="15105" max="15328" width="11.5546875" style="1"/>
    <col min="15329" max="15329" width="5.44140625" style="1" bestFit="1" customWidth="1"/>
    <col min="15330" max="15330" width="33" style="1" bestFit="1" customWidth="1"/>
    <col min="15331" max="15331" width="33" style="1" customWidth="1"/>
    <col min="15332" max="15332" width="19.109375" style="1" customWidth="1"/>
    <col min="15333" max="15359" width="13.6640625" style="1" customWidth="1"/>
    <col min="15360" max="15360" width="70.5546875" style="1" customWidth="1"/>
    <col min="15361" max="15584" width="11.5546875" style="1"/>
    <col min="15585" max="15585" width="5.44140625" style="1" bestFit="1" customWidth="1"/>
    <col min="15586" max="15586" width="33" style="1" bestFit="1" customWidth="1"/>
    <col min="15587" max="15587" width="33" style="1" customWidth="1"/>
    <col min="15588" max="15588" width="19.109375" style="1" customWidth="1"/>
    <col min="15589" max="15615" width="13.6640625" style="1" customWidth="1"/>
    <col min="15616" max="15616" width="70.5546875" style="1" customWidth="1"/>
    <col min="15617" max="15840" width="11.5546875" style="1"/>
    <col min="15841" max="15841" width="5.44140625" style="1" bestFit="1" customWidth="1"/>
    <col min="15842" max="15842" width="33" style="1" bestFit="1" customWidth="1"/>
    <col min="15843" max="15843" width="33" style="1" customWidth="1"/>
    <col min="15844" max="15844" width="19.109375" style="1" customWidth="1"/>
    <col min="15845" max="15871" width="13.6640625" style="1" customWidth="1"/>
    <col min="15872" max="15872" width="70.5546875" style="1" customWidth="1"/>
    <col min="15873" max="16096" width="11.5546875" style="1"/>
    <col min="16097" max="16097" width="5.44140625" style="1" bestFit="1" customWidth="1"/>
    <col min="16098" max="16098" width="33" style="1" bestFit="1" customWidth="1"/>
    <col min="16099" max="16099" width="33" style="1" customWidth="1"/>
    <col min="16100" max="16100" width="19.109375" style="1" customWidth="1"/>
    <col min="16101" max="16127" width="13.6640625" style="1" customWidth="1"/>
    <col min="16128" max="16128" width="70.5546875" style="1" customWidth="1"/>
    <col min="16129" max="16384" width="11.5546875" style="1"/>
  </cols>
  <sheetData>
    <row r="1" spans="1:16" ht="32.25" x14ac:dyDescent="0.4">
      <c r="B1" s="172" t="s">
        <v>175</v>
      </c>
    </row>
    <row r="2" spans="1:16" ht="26.25" customHeight="1" x14ac:dyDescent="0.35">
      <c r="B2" s="2" t="s">
        <v>101</v>
      </c>
    </row>
    <row r="3" spans="1:16" ht="26.25" hidden="1" customHeight="1" x14ac:dyDescent="0.3">
      <c r="A3" s="173"/>
      <c r="B3" s="174" t="s">
        <v>176</v>
      </c>
    </row>
    <row r="4" spans="1:16" s="4" customFormat="1" ht="9.6" customHeight="1" x14ac:dyDescent="0.4">
      <c r="B4" s="5"/>
      <c r="C4" s="3"/>
      <c r="D4" s="3"/>
    </row>
    <row r="5" spans="1:16" ht="25.7" customHeight="1" x14ac:dyDescent="0.3">
      <c r="B5" s="83" t="s">
        <v>10</v>
      </c>
      <c r="C5" s="7"/>
      <c r="D5" s="7"/>
      <c r="E5" s="8"/>
      <c r="F5" s="8"/>
      <c r="G5" s="8"/>
      <c r="H5" s="8"/>
      <c r="I5" s="8"/>
      <c r="J5" s="8"/>
      <c r="K5" s="60"/>
      <c r="L5" s="60"/>
      <c r="M5" s="60"/>
      <c r="N5" s="6"/>
      <c r="O5" s="6"/>
      <c r="P5" s="6"/>
    </row>
    <row r="6" spans="1:16" s="6" customFormat="1" ht="15" customHeight="1" x14ac:dyDescent="0.3">
      <c r="A6" s="9"/>
      <c r="B6" s="10"/>
      <c r="C6" s="10"/>
      <c r="D6" s="10"/>
    </row>
    <row r="7" spans="1:16" s="6" customFormat="1" ht="24.6" customHeight="1" x14ac:dyDescent="0.3">
      <c r="A7" s="9"/>
      <c r="B7" s="10"/>
      <c r="C7" s="10"/>
      <c r="D7" s="10"/>
      <c r="G7" s="81" t="s">
        <v>100</v>
      </c>
      <c r="I7" s="271"/>
      <c r="J7" s="272"/>
    </row>
    <row r="8" spans="1:16" ht="24.6" customHeight="1" x14ac:dyDescent="0.3">
      <c r="B8" s="82"/>
      <c r="C8" s="82"/>
      <c r="G8" s="81" t="s">
        <v>99</v>
      </c>
      <c r="I8" s="273"/>
      <c r="J8" s="273"/>
    </row>
    <row r="9" spans="1:16" s="11" customFormat="1" ht="23.1" customHeight="1" x14ac:dyDescent="0.3">
      <c r="B9" s="155" t="s">
        <v>8</v>
      </c>
      <c r="C9" s="80" t="s">
        <v>98</v>
      </c>
      <c r="E9" s="23"/>
      <c r="F9" s="23"/>
      <c r="G9" s="23"/>
      <c r="H9" s="23"/>
      <c r="I9" s="23"/>
    </row>
    <row r="10" spans="1:16" s="11" customFormat="1" ht="41.25" customHeight="1" x14ac:dyDescent="0.3">
      <c r="B10" s="35" t="s">
        <v>97</v>
      </c>
      <c r="C10" s="159">
        <v>6.96</v>
      </c>
      <c r="D10" s="266" t="s">
        <v>129</v>
      </c>
      <c r="E10" s="267"/>
      <c r="F10" s="267"/>
      <c r="G10" s="267"/>
      <c r="H10" s="267"/>
      <c r="I10" s="267"/>
      <c r="J10" s="267"/>
    </row>
    <row r="11" spans="1:16" s="173" customFormat="1" ht="17.25" customHeight="1" x14ac:dyDescent="0.3">
      <c r="B11" s="246" t="s">
        <v>230</v>
      </c>
      <c r="C11" s="247"/>
      <c r="D11" s="78"/>
      <c r="E11" s="158"/>
      <c r="F11" s="158"/>
      <c r="G11" s="158"/>
      <c r="H11" s="158"/>
      <c r="I11" s="158"/>
      <c r="J11" s="158"/>
    </row>
    <row r="12" spans="1:16" s="11" customFormat="1" ht="35.1" customHeight="1" x14ac:dyDescent="0.3">
      <c r="B12" s="35" t="s">
        <v>95</v>
      </c>
      <c r="C12" s="79"/>
      <c r="D12" s="78" t="s">
        <v>130</v>
      </c>
      <c r="E12" s="23"/>
      <c r="F12" s="23"/>
      <c r="G12" s="23"/>
      <c r="H12" s="23"/>
      <c r="I12" s="23"/>
    </row>
    <row r="13" spans="1:16" s="11" customFormat="1" ht="35.1" customHeight="1" x14ac:dyDescent="0.3">
      <c r="B13" s="35" t="s">
        <v>94</v>
      </c>
      <c r="C13" s="79"/>
      <c r="D13" s="266" t="s">
        <v>127</v>
      </c>
      <c r="E13" s="274"/>
      <c r="F13" s="274"/>
      <c r="G13" s="278"/>
      <c r="H13" s="77">
        <f>IFERROR(C13/C12,0)</f>
        <v>0</v>
      </c>
      <c r="I13" s="76" t="s">
        <v>96</v>
      </c>
      <c r="J13" s="75"/>
    </row>
    <row r="14" spans="1:16" s="173" customFormat="1" ht="19.5" customHeight="1" x14ac:dyDescent="0.3">
      <c r="B14" s="246" t="s">
        <v>231</v>
      </c>
      <c r="C14" s="247"/>
      <c r="D14" s="78"/>
      <c r="E14" s="158"/>
      <c r="F14" s="158"/>
      <c r="G14" s="158"/>
      <c r="H14" s="158"/>
      <c r="I14" s="158"/>
      <c r="J14" s="158"/>
    </row>
    <row r="15" spans="1:16" s="11" customFormat="1" ht="43.5" customHeight="1" x14ac:dyDescent="0.3">
      <c r="B15" s="35"/>
      <c r="C15" s="184">
        <v>15.5</v>
      </c>
      <c r="D15" s="248" t="s">
        <v>157</v>
      </c>
      <c r="E15" s="255"/>
      <c r="F15" s="255"/>
      <c r="G15" s="255"/>
      <c r="H15" s="255"/>
      <c r="I15" s="255"/>
      <c r="J15" s="255"/>
    </row>
    <row r="16" spans="1:16" s="11" customFormat="1" ht="43.5" customHeight="1" x14ac:dyDescent="0.3">
      <c r="B16" s="35" t="s">
        <v>92</v>
      </c>
      <c r="C16" s="241">
        <v>1</v>
      </c>
      <c r="D16" s="279" t="s">
        <v>237</v>
      </c>
      <c r="E16" s="280"/>
      <c r="F16" s="280"/>
      <c r="G16" s="280"/>
      <c r="H16" s="280"/>
      <c r="I16" s="280"/>
      <c r="J16" s="280"/>
    </row>
    <row r="17" spans="2:10" s="11" customFormat="1" ht="43.5" customHeight="1" x14ac:dyDescent="0.3">
      <c r="B17" s="35" t="s">
        <v>90</v>
      </c>
      <c r="C17" s="241"/>
      <c r="D17" s="266" t="s">
        <v>238</v>
      </c>
      <c r="E17" s="267"/>
      <c r="F17" s="267"/>
      <c r="G17" s="267"/>
      <c r="H17" s="267"/>
      <c r="I17" s="267"/>
      <c r="J17" s="267"/>
    </row>
    <row r="18" spans="2:10" s="11" customFormat="1" ht="43.5" customHeight="1" x14ac:dyDescent="0.3">
      <c r="B18" s="35" t="s">
        <v>89</v>
      </c>
      <c r="C18" s="241"/>
      <c r="D18" s="266" t="s">
        <v>239</v>
      </c>
      <c r="E18" s="267"/>
      <c r="F18" s="267"/>
      <c r="G18" s="267"/>
      <c r="H18" s="267"/>
      <c r="I18" s="267"/>
      <c r="J18" s="267"/>
    </row>
    <row r="19" spans="2:10" s="11" customFormat="1" ht="43.5" customHeight="1" x14ac:dyDescent="0.3">
      <c r="B19" s="35"/>
      <c r="C19" s="240">
        <f>SUM(C16:C18)</f>
        <v>1</v>
      </c>
      <c r="D19" s="250" t="s">
        <v>240</v>
      </c>
      <c r="E19" s="251"/>
      <c r="F19" s="238"/>
      <c r="G19" s="238"/>
      <c r="H19" s="238"/>
      <c r="I19" s="238"/>
      <c r="J19" s="238"/>
    </row>
    <row r="20" spans="2:10" s="173" customFormat="1" ht="37.5" customHeight="1" x14ac:dyDescent="0.3">
      <c r="B20" s="35"/>
      <c r="C20" s="239">
        <f>(C16*14+C17*20+C18*26)+C15</f>
        <v>29.5</v>
      </c>
      <c r="D20" s="248" t="s">
        <v>236</v>
      </c>
      <c r="E20" s="249"/>
      <c r="F20" s="249"/>
      <c r="G20" s="249"/>
      <c r="H20" s="249"/>
      <c r="I20" s="249"/>
      <c r="J20" s="249"/>
    </row>
    <row r="21" spans="2:10" s="173" customFormat="1" ht="17.25" customHeight="1" x14ac:dyDescent="0.3">
      <c r="B21" s="246" t="s">
        <v>232</v>
      </c>
      <c r="C21" s="247"/>
      <c r="D21" s="78"/>
      <c r="E21" s="158"/>
      <c r="F21" s="158"/>
      <c r="G21" s="158"/>
      <c r="H21" s="158"/>
      <c r="I21" s="158"/>
      <c r="J21" s="158"/>
    </row>
    <row r="22" spans="2:10" s="11" customFormat="1" ht="35.1" customHeight="1" x14ac:dyDescent="0.3">
      <c r="B22" s="156" t="s">
        <v>88</v>
      </c>
      <c r="C22" s="79"/>
      <c r="D22" s="157" t="s">
        <v>241</v>
      </c>
      <c r="E22" s="158"/>
      <c r="F22" s="158"/>
      <c r="G22" s="158"/>
      <c r="H22" s="60"/>
      <c r="I22" s="277"/>
      <c r="J22" s="277"/>
    </row>
    <row r="23" spans="2:10" s="173" customFormat="1" ht="17.25" customHeight="1" x14ac:dyDescent="0.3">
      <c r="B23" s="246" t="s">
        <v>233</v>
      </c>
      <c r="C23" s="254"/>
      <c r="D23" s="78"/>
      <c r="E23" s="158"/>
      <c r="F23" s="158"/>
      <c r="G23" s="158"/>
      <c r="H23" s="158"/>
      <c r="I23" s="158"/>
      <c r="J23" s="158"/>
    </row>
    <row r="24" spans="2:10" s="173" customFormat="1" ht="37.5" customHeight="1" x14ac:dyDescent="0.3">
      <c r="B24" s="35"/>
      <c r="C24" s="185">
        <f>(45+C22)*4.33*60-((C20/12)*8*60)-((C20/12)*(C22/6))*60</f>
        <v>10511</v>
      </c>
      <c r="D24" s="252" t="s">
        <v>242</v>
      </c>
      <c r="E24" s="253"/>
      <c r="F24" s="253"/>
      <c r="G24" s="253"/>
      <c r="H24" s="253"/>
      <c r="I24" s="253"/>
      <c r="J24" s="253"/>
    </row>
    <row r="25" spans="2:10" s="11" customFormat="1" ht="42" customHeight="1" x14ac:dyDescent="0.3">
      <c r="B25" s="34"/>
      <c r="C25" s="185">
        <f>C13*C24</f>
        <v>0</v>
      </c>
      <c r="D25" s="266" t="s">
        <v>128</v>
      </c>
      <c r="E25" s="274"/>
      <c r="F25" s="274"/>
      <c r="G25" s="274"/>
      <c r="H25" s="274"/>
      <c r="I25" s="274"/>
      <c r="J25" s="274"/>
    </row>
    <row r="26" spans="2:10" s="173" customFormat="1" ht="17.25" customHeight="1" x14ac:dyDescent="0.3">
      <c r="B26" s="246" t="s">
        <v>234</v>
      </c>
      <c r="C26" s="247"/>
      <c r="D26" s="78"/>
      <c r="E26" s="158"/>
      <c r="F26" s="158"/>
      <c r="G26" s="158"/>
      <c r="H26" s="158"/>
      <c r="I26" s="158"/>
      <c r="J26" s="158"/>
    </row>
    <row r="27" spans="2:10" s="11" customFormat="1" ht="35.1" customHeight="1" x14ac:dyDescent="0.3">
      <c r="B27" s="35" t="s">
        <v>87</v>
      </c>
      <c r="C27" s="183"/>
      <c r="D27" s="266" t="s">
        <v>131</v>
      </c>
      <c r="E27" s="267"/>
      <c r="F27" s="267"/>
      <c r="G27" s="267"/>
      <c r="H27" s="267"/>
      <c r="I27" s="267"/>
      <c r="J27" s="267"/>
    </row>
    <row r="28" spans="2:10" s="11" customFormat="1" ht="35.1" customHeight="1" x14ac:dyDescent="0.3">
      <c r="B28" s="35" t="s">
        <v>84</v>
      </c>
      <c r="C28" s="183"/>
      <c r="D28" s="266" t="s">
        <v>132</v>
      </c>
      <c r="E28" s="267"/>
      <c r="F28" s="267"/>
      <c r="G28" s="267"/>
      <c r="H28" s="267"/>
      <c r="I28" s="267"/>
      <c r="J28" s="267"/>
    </row>
    <row r="29" spans="2:10" s="11" customFormat="1" ht="35.1" customHeight="1" x14ac:dyDescent="0.3">
      <c r="B29" s="35" t="s">
        <v>82</v>
      </c>
      <c r="C29" s="183"/>
      <c r="D29" s="266" t="s">
        <v>133</v>
      </c>
      <c r="E29" s="267"/>
      <c r="F29" s="267"/>
      <c r="G29" s="267"/>
      <c r="H29" s="267"/>
      <c r="I29" s="267"/>
      <c r="J29" s="267"/>
    </row>
    <row r="30" spans="2:10" s="11" customFormat="1" ht="35.1" customHeight="1" x14ac:dyDescent="0.3">
      <c r="B30" s="35" t="s">
        <v>80</v>
      </c>
      <c r="C30" s="183"/>
      <c r="D30" s="266" t="s">
        <v>134</v>
      </c>
      <c r="E30" s="267"/>
      <c r="F30" s="267"/>
      <c r="G30" s="267"/>
      <c r="H30" s="267"/>
      <c r="I30" s="267"/>
      <c r="J30" s="267"/>
    </row>
    <row r="31" spans="2:10" s="11" customFormat="1" ht="35.1" customHeight="1" x14ac:dyDescent="0.3">
      <c r="B31" s="35" t="s">
        <v>78</v>
      </c>
      <c r="C31" s="183"/>
      <c r="D31" s="266" t="s">
        <v>143</v>
      </c>
      <c r="E31" s="267"/>
      <c r="F31" s="267"/>
      <c r="G31" s="267"/>
      <c r="H31" s="267"/>
      <c r="I31" s="267"/>
      <c r="J31" s="267"/>
    </row>
    <row r="32" spans="2:10" s="173" customFormat="1" ht="17.25" customHeight="1" x14ac:dyDescent="0.3">
      <c r="B32" s="246" t="s">
        <v>235</v>
      </c>
      <c r="C32" s="247"/>
      <c r="D32" s="78"/>
      <c r="E32" s="158"/>
      <c r="F32" s="158"/>
      <c r="G32" s="158"/>
      <c r="H32" s="158"/>
      <c r="I32" s="158"/>
      <c r="J32" s="158"/>
    </row>
    <row r="33" spans="2:10" s="11" customFormat="1" ht="35.1" customHeight="1" x14ac:dyDescent="0.3">
      <c r="B33" s="35" t="s">
        <v>76</v>
      </c>
      <c r="C33" s="183"/>
      <c r="D33" s="266" t="s">
        <v>205</v>
      </c>
      <c r="E33" s="267"/>
      <c r="F33" s="267"/>
      <c r="G33" s="267"/>
      <c r="H33" s="267"/>
      <c r="I33" s="267"/>
      <c r="J33" s="267"/>
    </row>
    <row r="34" spans="2:10" s="11" customFormat="1" ht="35.1" customHeight="1" x14ac:dyDescent="0.3">
      <c r="B34" s="35" t="s">
        <v>74</v>
      </c>
      <c r="C34" s="183"/>
      <c r="D34" s="266" t="s">
        <v>159</v>
      </c>
      <c r="E34" s="267"/>
      <c r="F34" s="267"/>
      <c r="G34" s="267"/>
      <c r="H34" s="267"/>
      <c r="I34" s="267"/>
      <c r="J34" s="267"/>
    </row>
    <row r="35" spans="2:10" s="11" customFormat="1" ht="35.1" customHeight="1" x14ac:dyDescent="0.3">
      <c r="B35" s="35" t="s">
        <v>73</v>
      </c>
      <c r="C35" s="183"/>
      <c r="D35" s="266" t="s">
        <v>135</v>
      </c>
      <c r="E35" s="267"/>
      <c r="F35" s="267"/>
      <c r="G35" s="267"/>
      <c r="H35" s="267"/>
      <c r="I35" s="267"/>
      <c r="J35" s="267"/>
    </row>
    <row r="36" spans="2:10" s="11" customFormat="1" ht="35.1" customHeight="1" x14ac:dyDescent="0.3">
      <c r="B36" s="35" t="s">
        <v>72</v>
      </c>
      <c r="C36" s="183"/>
      <c r="D36" s="266" t="s">
        <v>243</v>
      </c>
      <c r="E36" s="267"/>
      <c r="F36" s="267"/>
      <c r="G36" s="267"/>
      <c r="H36" s="267"/>
      <c r="I36" s="267"/>
      <c r="J36" s="267"/>
    </row>
    <row r="37" spans="2:10" ht="14.25" customHeight="1" x14ac:dyDescent="0.3"/>
    <row r="38" spans="2:10" x14ac:dyDescent="0.3">
      <c r="C38" s="179" t="s">
        <v>177</v>
      </c>
      <c r="D38" s="179" t="s">
        <v>178</v>
      </c>
    </row>
    <row r="39" spans="2:10" ht="35.25" customHeight="1" x14ac:dyDescent="0.3">
      <c r="B39" s="163"/>
      <c r="C39" s="180">
        <v>85.28</v>
      </c>
      <c r="D39" s="181">
        <f>C39*30</f>
        <v>2558.4</v>
      </c>
      <c r="E39" s="288" t="s">
        <v>179</v>
      </c>
      <c r="F39" s="289"/>
      <c r="G39" s="289"/>
      <c r="H39" s="289"/>
      <c r="I39" s="289"/>
      <c r="J39" s="289"/>
    </row>
    <row r="40" spans="2:10" ht="35.25" customHeight="1" x14ac:dyDescent="0.3">
      <c r="B40" s="182"/>
      <c r="C40" s="180">
        <v>98.1</v>
      </c>
      <c r="D40" s="181">
        <f t="shared" ref="D40:D41" si="0">C40*30</f>
        <v>2943</v>
      </c>
      <c r="E40" s="288" t="s">
        <v>180</v>
      </c>
      <c r="F40" s="289"/>
      <c r="G40" s="289"/>
      <c r="H40" s="289"/>
      <c r="I40" s="289"/>
      <c r="J40" s="289"/>
    </row>
    <row r="41" spans="2:10" ht="35.25" customHeight="1" x14ac:dyDescent="0.3">
      <c r="B41" s="164" t="s">
        <v>125</v>
      </c>
      <c r="C41" s="160">
        <v>124.96</v>
      </c>
      <c r="D41" s="181">
        <f t="shared" si="0"/>
        <v>3748.7999999999997</v>
      </c>
      <c r="E41" s="288" t="s">
        <v>181</v>
      </c>
      <c r="F41" s="289"/>
      <c r="G41" s="289"/>
      <c r="H41" s="289"/>
      <c r="I41" s="289"/>
      <c r="J41" s="289"/>
    </row>
    <row r="43" spans="2:10" ht="39.6" customHeight="1" x14ac:dyDescent="0.3">
      <c r="B43" s="146" t="s">
        <v>123</v>
      </c>
      <c r="C43" s="275" t="s">
        <v>33</v>
      </c>
      <c r="D43" s="275"/>
      <c r="E43" s="55" t="s">
        <v>34</v>
      </c>
      <c r="F43" s="147" t="s">
        <v>35</v>
      </c>
      <c r="G43" s="145" t="s">
        <v>121</v>
      </c>
      <c r="H43" s="145" t="s">
        <v>122</v>
      </c>
      <c r="I43" s="145" t="s">
        <v>36</v>
      </c>
      <c r="J43" s="148" t="s">
        <v>37</v>
      </c>
    </row>
    <row r="44" spans="2:10" ht="34.35" customHeight="1" x14ac:dyDescent="0.3">
      <c r="B44" s="149">
        <f>'Labour Minute Value Turkey'!E10</f>
        <v>2558.4</v>
      </c>
      <c r="C44" s="276" t="s">
        <v>163</v>
      </c>
      <c r="D44" s="276"/>
      <c r="E44" s="84">
        <f>'Labour Minute Value Turkey'!E29:F29</f>
        <v>3134.04</v>
      </c>
      <c r="F44" s="152">
        <f>'Labour Minute Value Turkey'!E30</f>
        <v>11071</v>
      </c>
      <c r="G44" s="85">
        <f>E44/F44</f>
        <v>0.28308553879505011</v>
      </c>
      <c r="H44" s="86">
        <f>G44/'Labour Minute Value Turkey'!B5</f>
        <v>4.0673209596989959E-2</v>
      </c>
      <c r="I44" s="33"/>
      <c r="J44" s="20"/>
    </row>
    <row r="45" spans="2:10" ht="34.35" customHeight="1" x14ac:dyDescent="0.3">
      <c r="B45" s="149">
        <f>'Labour Minute Value Turkey'!H10</f>
        <v>2943</v>
      </c>
      <c r="C45" s="276" t="s">
        <v>225</v>
      </c>
      <c r="D45" s="276"/>
      <c r="E45" s="84">
        <f>'Labour Minute Value Turkey'!H29</f>
        <v>3605.1750000000002</v>
      </c>
      <c r="F45" s="152">
        <f>F44</f>
        <v>11071</v>
      </c>
      <c r="G45" s="85">
        <f>E45/F45</f>
        <v>0.32564131514768313</v>
      </c>
      <c r="H45" s="86">
        <f>G45/'Labour Minute Value Turkey'!B5</f>
        <v>4.6787545279839533E-2</v>
      </c>
      <c r="I45" s="31">
        <f>H45-H44</f>
        <v>6.114335682849574E-3</v>
      </c>
      <c r="J45" s="50">
        <f>IFERROR((H45-H44)/H44,0)</f>
        <v>0.15032833020637909</v>
      </c>
    </row>
    <row r="46" spans="2:10" ht="34.35" customHeight="1" x14ac:dyDescent="0.3">
      <c r="B46" s="149">
        <f>'Labour Minute Value Turkey'!K10</f>
        <v>3748.7999999999997</v>
      </c>
      <c r="C46" s="284" t="s">
        <v>164</v>
      </c>
      <c r="D46" s="284"/>
      <c r="E46" s="84">
        <f>'Labour Minute Value Turkey'!K29</f>
        <v>4592.28</v>
      </c>
      <c r="F46" s="152">
        <f>F44</f>
        <v>11071</v>
      </c>
      <c r="G46" s="85">
        <f>E46/F46</f>
        <v>0.41480263752145241</v>
      </c>
      <c r="H46" s="86">
        <f>G46/'Labour Minute Value Turkey'!B5</f>
        <v>5.9598080103656956E-2</v>
      </c>
      <c r="I46" s="31">
        <f>H46-H44</f>
        <v>1.8924870506666996E-2</v>
      </c>
      <c r="J46" s="50">
        <f>IFERROR((H46-H44)/H44,0)</f>
        <v>0.46529080675422135</v>
      </c>
    </row>
    <row r="47" spans="2:10" ht="16.350000000000001" customHeight="1" x14ac:dyDescent="0.3">
      <c r="E47" s="74"/>
    </row>
    <row r="48" spans="2:10" ht="28.35" customHeight="1" x14ac:dyDescent="0.3">
      <c r="B48" s="73" t="s">
        <v>38</v>
      </c>
      <c r="C48" s="71"/>
      <c r="D48" s="72"/>
      <c r="E48" s="71"/>
      <c r="F48" s="71"/>
      <c r="G48" s="71"/>
      <c r="H48" s="71"/>
      <c r="I48" s="71"/>
      <c r="J48" s="71"/>
    </row>
    <row r="49" spans="2:13" s="67" customFormat="1" ht="15.6" customHeight="1" x14ac:dyDescent="0.3">
      <c r="B49" s="70"/>
      <c r="C49" s="69" t="s">
        <v>105</v>
      </c>
      <c r="D49" s="69" t="s">
        <v>39</v>
      </c>
      <c r="E49" s="69" t="s">
        <v>40</v>
      </c>
      <c r="F49" s="68" t="s">
        <v>182</v>
      </c>
      <c r="G49" s="68"/>
      <c r="H49" s="68"/>
      <c r="I49" s="68"/>
      <c r="J49" s="68"/>
    </row>
    <row r="50" spans="2:13" s="12" customFormat="1" ht="34.35" customHeight="1" x14ac:dyDescent="0.2">
      <c r="B50" s="35" t="s">
        <v>126</v>
      </c>
      <c r="C50" s="183"/>
      <c r="D50" s="187">
        <f>C50/'Labour Minute Value Turkey'!$B$5</f>
        <v>0</v>
      </c>
      <c r="E50" s="65">
        <f>IFERROR(D50/C25,0)</f>
        <v>0</v>
      </c>
      <c r="F50" s="285" t="s">
        <v>106</v>
      </c>
      <c r="G50" s="286"/>
      <c r="H50" s="286"/>
      <c r="I50" s="286"/>
      <c r="J50" s="287"/>
      <c r="K50" s="64"/>
      <c r="L50" s="64"/>
      <c r="M50" s="64"/>
    </row>
    <row r="51" spans="2:13" s="12" customFormat="1" ht="34.35" customHeight="1" x14ac:dyDescent="0.2">
      <c r="B51" s="35" t="s">
        <v>144</v>
      </c>
      <c r="C51" s="183"/>
      <c r="D51" s="187">
        <f>C51/'Labour Minute Value Turkey'!B5</f>
        <v>0</v>
      </c>
      <c r="E51" s="65">
        <f>IFERROR(D51/C25,0)</f>
        <v>0</v>
      </c>
      <c r="F51" s="285" t="s">
        <v>107</v>
      </c>
      <c r="G51" s="286"/>
      <c r="H51" s="286"/>
      <c r="I51" s="286"/>
      <c r="J51" s="287"/>
      <c r="K51" s="64"/>
      <c r="L51" s="64"/>
      <c r="M51" s="64"/>
    </row>
    <row r="52" spans="2:13" s="12" customFormat="1" ht="34.35" customHeight="1" x14ac:dyDescent="0.2">
      <c r="B52" s="35"/>
      <c r="C52" s="186">
        <f>SUM(C50:C51)</f>
        <v>0</v>
      </c>
      <c r="D52" s="188">
        <f>C52/'Labour Minute Value Turkey'!B5</f>
        <v>0</v>
      </c>
      <c r="E52" s="66">
        <f>SUM(E50:E51)</f>
        <v>0</v>
      </c>
      <c r="F52" s="268" t="s">
        <v>183</v>
      </c>
      <c r="G52" s="269"/>
      <c r="H52" s="269"/>
      <c r="I52" s="269"/>
      <c r="J52" s="270"/>
      <c r="K52" s="64"/>
      <c r="L52" s="64"/>
      <c r="M52" s="64"/>
    </row>
    <row r="53" spans="2:13" s="12" customFormat="1" ht="34.35" customHeight="1" x14ac:dyDescent="0.2">
      <c r="B53" s="35" t="s">
        <v>145</v>
      </c>
      <c r="C53" s="183"/>
      <c r="D53" s="187">
        <f>C53/'Labour Minute Value Turkey'!B5</f>
        <v>0</v>
      </c>
      <c r="E53" s="65">
        <f>IFERROR(D53/C25,0)</f>
        <v>0</v>
      </c>
      <c r="F53" s="285" t="s">
        <v>108</v>
      </c>
      <c r="G53" s="286"/>
      <c r="H53" s="286"/>
      <c r="I53" s="286"/>
      <c r="J53" s="287"/>
      <c r="K53" s="64"/>
      <c r="L53" s="64"/>
      <c r="M53" s="64"/>
    </row>
    <row r="54" spans="2:13" s="12" customFormat="1" ht="34.35" customHeight="1" x14ac:dyDescent="0.2">
      <c r="B54" s="156" t="s">
        <v>146</v>
      </c>
      <c r="C54" s="183"/>
      <c r="D54" s="187">
        <f>C54/'Labour Minute Value Turkey'!B5</f>
        <v>0</v>
      </c>
      <c r="E54" s="65">
        <f>IFERROR(D54/C25,0)</f>
        <v>0</v>
      </c>
      <c r="F54" s="281" t="s">
        <v>227</v>
      </c>
      <c r="G54" s="282"/>
      <c r="H54" s="282"/>
      <c r="I54" s="282"/>
      <c r="J54" s="283"/>
      <c r="K54" s="64"/>
      <c r="L54" s="64"/>
      <c r="M54" s="64"/>
    </row>
    <row r="55" spans="2:13" s="12" customFormat="1" ht="33" customHeight="1" x14ac:dyDescent="0.2">
      <c r="B55" s="34"/>
      <c r="C55" s="186">
        <f>C52+C53</f>
        <v>0</v>
      </c>
      <c r="D55" s="188">
        <f>C55/'Labour Minute Value Turkey'!B5</f>
        <v>0</v>
      </c>
      <c r="E55" s="63">
        <f>E53+E52</f>
        <v>0</v>
      </c>
      <c r="F55" s="268" t="s">
        <v>184</v>
      </c>
      <c r="G55" s="269"/>
      <c r="H55" s="269"/>
      <c r="I55" s="269"/>
      <c r="J55" s="270"/>
    </row>
    <row r="56" spans="2:13" x14ac:dyDescent="0.3">
      <c r="E56" s="192"/>
    </row>
    <row r="57" spans="2:13" s="12" customFormat="1" ht="32.450000000000003" customHeight="1" x14ac:dyDescent="0.2">
      <c r="B57" s="37"/>
      <c r="C57" s="62">
        <f>IFERROR(C50/C52,0)</f>
        <v>0</v>
      </c>
      <c r="D57" s="258" t="s">
        <v>185</v>
      </c>
      <c r="E57" s="258"/>
      <c r="F57" s="258"/>
      <c r="G57" s="258"/>
      <c r="H57" s="258"/>
      <c r="I57" s="258"/>
      <c r="J57" s="248"/>
    </row>
    <row r="58" spans="2:13" s="12" customFormat="1" ht="32.450000000000003" customHeight="1" x14ac:dyDescent="0.2">
      <c r="B58" s="35"/>
      <c r="C58" s="62">
        <f>IFERROR(C51/C52,0)</f>
        <v>0</v>
      </c>
      <c r="D58" s="258" t="s">
        <v>186</v>
      </c>
      <c r="E58" s="258"/>
      <c r="F58" s="258"/>
      <c r="G58" s="258"/>
      <c r="H58" s="258"/>
      <c r="I58" s="258"/>
      <c r="J58" s="248"/>
    </row>
    <row r="59" spans="2:13" s="12" customFormat="1" ht="14.45" customHeight="1" x14ac:dyDescent="0.2">
      <c r="B59" s="15"/>
      <c r="C59" s="17"/>
      <c r="D59" s="17"/>
      <c r="E59" s="18"/>
      <c r="F59" s="19"/>
      <c r="G59" s="19"/>
      <c r="H59" s="19"/>
      <c r="I59" s="19"/>
      <c r="J59" s="19"/>
    </row>
    <row r="60" spans="2:13" s="11" customFormat="1" ht="27.6" customHeight="1" x14ac:dyDescent="0.3">
      <c r="B60" s="259" t="s">
        <v>32</v>
      </c>
      <c r="C60" s="259"/>
      <c r="D60" s="259"/>
      <c r="E60" s="259"/>
      <c r="F60" s="259"/>
      <c r="G60" s="259"/>
      <c r="H60" s="259"/>
      <c r="I60" s="259"/>
      <c r="J60" s="259"/>
      <c r="K60" s="61"/>
      <c r="L60" s="61"/>
      <c r="M60" s="60"/>
    </row>
    <row r="61" spans="2:13" s="11" customFormat="1" ht="12.6" customHeight="1" x14ac:dyDescent="0.3">
      <c r="B61" s="16"/>
      <c r="C61" s="15"/>
      <c r="D61" s="59"/>
      <c r="E61" s="53"/>
      <c r="F61" s="53"/>
      <c r="G61" s="53"/>
      <c r="H61" s="53"/>
      <c r="I61" s="53"/>
      <c r="J61" s="53"/>
      <c r="K61" s="53"/>
      <c r="L61" s="53"/>
    </row>
    <row r="62" spans="2:13" s="11" customFormat="1" ht="31.7" customHeight="1" x14ac:dyDescent="0.3">
      <c r="B62" s="260" t="s">
        <v>123</v>
      </c>
      <c r="C62" s="262" t="s">
        <v>33</v>
      </c>
      <c r="D62" s="262"/>
      <c r="E62" s="58" t="s">
        <v>41</v>
      </c>
      <c r="F62" s="58" t="s">
        <v>42</v>
      </c>
      <c r="G62" s="57" t="s">
        <v>43</v>
      </c>
      <c r="H62" s="57" t="s">
        <v>44</v>
      </c>
      <c r="I62" s="57" t="s">
        <v>45</v>
      </c>
      <c r="J62" s="264" t="s">
        <v>37</v>
      </c>
      <c r="K62" s="54"/>
      <c r="L62" s="53"/>
    </row>
    <row r="63" spans="2:13" s="52" customFormat="1" ht="13.35" customHeight="1" x14ac:dyDescent="0.3">
      <c r="B63" s="261"/>
      <c r="C63" s="263"/>
      <c r="D63" s="263"/>
      <c r="E63" s="56">
        <f>C57</f>
        <v>0</v>
      </c>
      <c r="F63" s="56">
        <f>C58</f>
        <v>0</v>
      </c>
      <c r="G63" s="56" t="s">
        <v>46</v>
      </c>
      <c r="H63" s="153"/>
      <c r="I63" s="153"/>
      <c r="J63" s="265"/>
      <c r="K63" s="54"/>
      <c r="L63" s="53"/>
    </row>
    <row r="64" spans="2:13" ht="36.6" customHeight="1" x14ac:dyDescent="0.3">
      <c r="B64" s="149">
        <f>B44</f>
        <v>2558.4</v>
      </c>
      <c r="C64" s="256" t="s">
        <v>165</v>
      </c>
      <c r="D64" s="257"/>
      <c r="E64" s="32">
        <f>H44</f>
        <v>4.0673209596989959E-2</v>
      </c>
      <c r="F64" s="32">
        <f>IFERROR(G64*C58,0)</f>
        <v>0</v>
      </c>
      <c r="G64" s="32">
        <f>IFERROR(E64/C57,0)</f>
        <v>0</v>
      </c>
      <c r="H64" s="21">
        <f>E53+E54</f>
        <v>0</v>
      </c>
      <c r="I64" s="31">
        <f>SUM(G64:H64)</f>
        <v>0</v>
      </c>
      <c r="J64" s="20"/>
      <c r="K64" s="51"/>
    </row>
    <row r="65" spans="2:11" ht="36.6" customHeight="1" x14ac:dyDescent="0.3">
      <c r="B65" s="149">
        <f>B45</f>
        <v>2943</v>
      </c>
      <c r="C65" s="256" t="s">
        <v>226</v>
      </c>
      <c r="D65" s="257"/>
      <c r="E65" s="32">
        <f>H45</f>
        <v>4.6787545279839533E-2</v>
      </c>
      <c r="F65" s="32">
        <f>IFERROR(G65*C58,0)</f>
        <v>0</v>
      </c>
      <c r="G65" s="32">
        <f>IFERROR(E65/C57,0)</f>
        <v>0</v>
      </c>
      <c r="H65" s="21">
        <f>E53+E54</f>
        <v>0</v>
      </c>
      <c r="I65" s="31">
        <f>SUM(G65:H65)</f>
        <v>0</v>
      </c>
      <c r="J65" s="50">
        <f>IFERROR((I65-I64)/I64,0)</f>
        <v>0</v>
      </c>
      <c r="K65" s="49"/>
    </row>
    <row r="66" spans="2:11" ht="36.6" customHeight="1" x14ac:dyDescent="0.3">
      <c r="B66" s="149">
        <f>B46</f>
        <v>3748.7999999999997</v>
      </c>
      <c r="C66" s="256" t="s">
        <v>166</v>
      </c>
      <c r="D66" s="257"/>
      <c r="E66" s="32">
        <f>H46</f>
        <v>5.9598080103656956E-2</v>
      </c>
      <c r="F66" s="32">
        <f>IFERROR(G66*C58,0)</f>
        <v>0</v>
      </c>
      <c r="G66" s="32">
        <f>IFERROR(E66/C57,0)</f>
        <v>0</v>
      </c>
      <c r="H66" s="21">
        <f>E53+E54</f>
        <v>0</v>
      </c>
      <c r="I66" s="31">
        <f>SUM(G66:H66)</f>
        <v>0</v>
      </c>
      <c r="J66" s="50">
        <f>IFERROR((I66-I64)/I64,0)</f>
        <v>0</v>
      </c>
      <c r="K66" s="49"/>
    </row>
  </sheetData>
  <sheetProtection algorithmName="SHA-512" hashValue="hUfT5d4A4FGGJScYaQxBxsRMcgGjGKpaVaqDAmttorwxkMjJEIdVRyonEStABQO/lkXLktCb1x8pDXKcGFMVDA==" saltValue="z1oxcTFnduS+mc8Zu9YAWg==" spinCount="100000" sheet="1" objects="1" scenarios="1"/>
  <mergeCells count="50">
    <mergeCell ref="D33:J33"/>
    <mergeCell ref="D35:J35"/>
    <mergeCell ref="D36:J36"/>
    <mergeCell ref="F54:J54"/>
    <mergeCell ref="C45:D45"/>
    <mergeCell ref="C46:D46"/>
    <mergeCell ref="F50:J50"/>
    <mergeCell ref="F51:J51"/>
    <mergeCell ref="F52:J52"/>
    <mergeCell ref="F53:J53"/>
    <mergeCell ref="E39:J39"/>
    <mergeCell ref="E40:J40"/>
    <mergeCell ref="E41:J41"/>
    <mergeCell ref="F55:J55"/>
    <mergeCell ref="D34:J34"/>
    <mergeCell ref="I7:J7"/>
    <mergeCell ref="I8:J8"/>
    <mergeCell ref="D25:J25"/>
    <mergeCell ref="C43:D43"/>
    <mergeCell ref="C44:D44"/>
    <mergeCell ref="D10:J10"/>
    <mergeCell ref="I22:J22"/>
    <mergeCell ref="D27:J27"/>
    <mergeCell ref="D28:J28"/>
    <mergeCell ref="D13:G13"/>
    <mergeCell ref="D16:J16"/>
    <mergeCell ref="D17:J17"/>
    <mergeCell ref="D18:J18"/>
    <mergeCell ref="D29:J29"/>
    <mergeCell ref="C64:D64"/>
    <mergeCell ref="C65:D65"/>
    <mergeCell ref="C66:D66"/>
    <mergeCell ref="D57:J57"/>
    <mergeCell ref="D58:J58"/>
    <mergeCell ref="B60:J60"/>
    <mergeCell ref="B62:B63"/>
    <mergeCell ref="C62:D63"/>
    <mergeCell ref="J62:J63"/>
    <mergeCell ref="B32:C32"/>
    <mergeCell ref="D20:J20"/>
    <mergeCell ref="D19:E19"/>
    <mergeCell ref="D24:J24"/>
    <mergeCell ref="B11:C11"/>
    <mergeCell ref="B14:C14"/>
    <mergeCell ref="B21:C21"/>
    <mergeCell ref="B23:C23"/>
    <mergeCell ref="B26:C26"/>
    <mergeCell ref="D15:J15"/>
    <mergeCell ref="D30:J30"/>
    <mergeCell ref="D31:J31"/>
  </mergeCells>
  <phoneticPr fontId="82" type="noConversion"/>
  <conditionalFormatting sqref="J44">
    <cfRule type="cellIs" dxfId="13" priority="14" operator="lessThan">
      <formula>0</formula>
    </cfRule>
    <cfRule type="cellIs" dxfId="12" priority="15" operator="lessThan">
      <formula>0</formula>
    </cfRule>
  </conditionalFormatting>
  <conditionalFormatting sqref="I44">
    <cfRule type="cellIs" dxfId="11" priority="12" operator="lessThan">
      <formula>0</formula>
    </cfRule>
    <cfRule type="cellIs" dxfId="10" priority="13" operator="lessThan">
      <formula>0</formula>
    </cfRule>
  </conditionalFormatting>
  <conditionalFormatting sqref="J64">
    <cfRule type="cellIs" dxfId="9" priority="5" operator="lessThan">
      <formula>0</formula>
    </cfRule>
    <cfRule type="cellIs" dxfId="8" priority="6" operator="lessThan">
      <formula>0</formula>
    </cfRule>
  </conditionalFormatting>
  <conditionalFormatting sqref="C19">
    <cfRule type="cellIs" dxfId="7" priority="1" operator="notEqual">
      <formula>1</formula>
    </cfRule>
    <cfRule type="cellIs" dxfId="6" priority="2" operator="equal">
      <formula>"D6"</formula>
    </cfRule>
    <cfRule type="expression" dxfId="5" priority="4">
      <formula>1</formula>
    </cfRule>
  </conditionalFormatting>
  <conditionalFormatting sqref="C19">
    <cfRule type="expression" dxfId="4" priority="3">
      <formula>"EQUAL=100%"</formula>
    </cfRule>
  </conditionalFormatting>
  <hyperlinks>
    <hyperlink ref="B3" r:id="rId1" xr:uid="{00000000-0004-0000-0000-000000000000}"/>
  </hyperlinks>
  <pageMargins left="0.25" right="0.25" top="0.25" bottom="0.25" header="0.3" footer="0.3"/>
  <pageSetup paperSize="9" scale="38" fitToHeight="0" orientation="portrait" horizontalDpi="4294967292" verticalDpi="4294967292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Button 1">
              <controlPr defaultSize="0" print="0" autoFill="0" autoPict="0" macro="[0]!Macro9">
                <anchor moveWithCells="1">
                  <from>
                    <xdr:col>1</xdr:col>
                    <xdr:colOff>133350</xdr:colOff>
                    <xdr:row>5</xdr:row>
                    <xdr:rowOff>104775</xdr:rowOff>
                  </from>
                  <to>
                    <xdr:col>2</xdr:col>
                    <xdr:colOff>1314450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Button 2">
              <controlPr defaultSize="0" print="0" autoFill="0" autoPict="0" macro="[0]!Macro7">
                <anchor moveWithCells="1">
                  <from>
                    <xdr:col>3</xdr:col>
                    <xdr:colOff>76200</xdr:colOff>
                    <xdr:row>5</xdr:row>
                    <xdr:rowOff>104775</xdr:rowOff>
                  </from>
                  <to>
                    <xdr:col>4</xdr:col>
                    <xdr:colOff>790575</xdr:colOff>
                    <xdr:row>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8E03-B607-4AC6-B7C7-1EA9347DD89D}">
  <sheetPr codeName="Sheet5">
    <pageSetUpPr fitToPage="1"/>
  </sheetPr>
  <dimension ref="A1:P45"/>
  <sheetViews>
    <sheetView showGridLines="0" topLeftCell="B1" zoomScale="147" zoomScaleNormal="147" workbookViewId="0">
      <selection activeCell="I7" sqref="I7:J7"/>
    </sheetView>
  </sheetViews>
  <sheetFormatPr defaultColWidth="11.5546875" defaultRowHeight="17.25" x14ac:dyDescent="0.3"/>
  <cols>
    <col min="1" max="1" width="3.33203125" style="1" customWidth="1"/>
    <col min="2" max="2" width="8.5546875" style="3" customWidth="1"/>
    <col min="3" max="3" width="16.109375" style="3" customWidth="1"/>
    <col min="4" max="4" width="15.88671875" style="3" customWidth="1"/>
    <col min="5" max="10" width="15.88671875" style="1" customWidth="1"/>
    <col min="11" max="19" width="14.109375" style="1" customWidth="1"/>
    <col min="20" max="224" width="11.5546875" style="1"/>
    <col min="225" max="225" width="5.44140625" style="1" bestFit="1" customWidth="1"/>
    <col min="226" max="226" width="33" style="1" bestFit="1" customWidth="1"/>
    <col min="227" max="227" width="33" style="1" customWidth="1"/>
    <col min="228" max="228" width="19.109375" style="1" customWidth="1"/>
    <col min="229" max="255" width="13.6640625" style="1" customWidth="1"/>
    <col min="256" max="256" width="70.5546875" style="1" customWidth="1"/>
    <col min="257" max="480" width="11.5546875" style="1"/>
    <col min="481" max="481" width="5.44140625" style="1" bestFit="1" customWidth="1"/>
    <col min="482" max="482" width="33" style="1" bestFit="1" customWidth="1"/>
    <col min="483" max="483" width="33" style="1" customWidth="1"/>
    <col min="484" max="484" width="19.109375" style="1" customWidth="1"/>
    <col min="485" max="511" width="13.6640625" style="1" customWidth="1"/>
    <col min="512" max="512" width="70.5546875" style="1" customWidth="1"/>
    <col min="513" max="736" width="11.5546875" style="1"/>
    <col min="737" max="737" width="5.44140625" style="1" bestFit="1" customWidth="1"/>
    <col min="738" max="738" width="33" style="1" bestFit="1" customWidth="1"/>
    <col min="739" max="739" width="33" style="1" customWidth="1"/>
    <col min="740" max="740" width="19.109375" style="1" customWidth="1"/>
    <col min="741" max="767" width="13.6640625" style="1" customWidth="1"/>
    <col min="768" max="768" width="70.5546875" style="1" customWidth="1"/>
    <col min="769" max="992" width="11.5546875" style="1"/>
    <col min="993" max="993" width="5.44140625" style="1" bestFit="1" customWidth="1"/>
    <col min="994" max="994" width="33" style="1" bestFit="1" customWidth="1"/>
    <col min="995" max="995" width="33" style="1" customWidth="1"/>
    <col min="996" max="996" width="19.109375" style="1" customWidth="1"/>
    <col min="997" max="1023" width="13.6640625" style="1" customWidth="1"/>
    <col min="1024" max="1024" width="70.5546875" style="1" customWidth="1"/>
    <col min="1025" max="1248" width="11.5546875" style="1"/>
    <col min="1249" max="1249" width="5.44140625" style="1" bestFit="1" customWidth="1"/>
    <col min="1250" max="1250" width="33" style="1" bestFit="1" customWidth="1"/>
    <col min="1251" max="1251" width="33" style="1" customWidth="1"/>
    <col min="1252" max="1252" width="19.109375" style="1" customWidth="1"/>
    <col min="1253" max="1279" width="13.6640625" style="1" customWidth="1"/>
    <col min="1280" max="1280" width="70.5546875" style="1" customWidth="1"/>
    <col min="1281" max="1504" width="11.5546875" style="1"/>
    <col min="1505" max="1505" width="5.44140625" style="1" bestFit="1" customWidth="1"/>
    <col min="1506" max="1506" width="33" style="1" bestFit="1" customWidth="1"/>
    <col min="1507" max="1507" width="33" style="1" customWidth="1"/>
    <col min="1508" max="1508" width="19.109375" style="1" customWidth="1"/>
    <col min="1509" max="1535" width="13.6640625" style="1" customWidth="1"/>
    <col min="1536" max="1536" width="70.5546875" style="1" customWidth="1"/>
    <col min="1537" max="1760" width="11.5546875" style="1"/>
    <col min="1761" max="1761" width="5.44140625" style="1" bestFit="1" customWidth="1"/>
    <col min="1762" max="1762" width="33" style="1" bestFit="1" customWidth="1"/>
    <col min="1763" max="1763" width="33" style="1" customWidth="1"/>
    <col min="1764" max="1764" width="19.109375" style="1" customWidth="1"/>
    <col min="1765" max="1791" width="13.6640625" style="1" customWidth="1"/>
    <col min="1792" max="1792" width="70.5546875" style="1" customWidth="1"/>
    <col min="1793" max="2016" width="11.5546875" style="1"/>
    <col min="2017" max="2017" width="5.44140625" style="1" bestFit="1" customWidth="1"/>
    <col min="2018" max="2018" width="33" style="1" bestFit="1" customWidth="1"/>
    <col min="2019" max="2019" width="33" style="1" customWidth="1"/>
    <col min="2020" max="2020" width="19.109375" style="1" customWidth="1"/>
    <col min="2021" max="2047" width="13.6640625" style="1" customWidth="1"/>
    <col min="2048" max="2048" width="70.5546875" style="1" customWidth="1"/>
    <col min="2049" max="2272" width="11.5546875" style="1"/>
    <col min="2273" max="2273" width="5.44140625" style="1" bestFit="1" customWidth="1"/>
    <col min="2274" max="2274" width="33" style="1" bestFit="1" customWidth="1"/>
    <col min="2275" max="2275" width="33" style="1" customWidth="1"/>
    <col min="2276" max="2276" width="19.109375" style="1" customWidth="1"/>
    <col min="2277" max="2303" width="13.6640625" style="1" customWidth="1"/>
    <col min="2304" max="2304" width="70.5546875" style="1" customWidth="1"/>
    <col min="2305" max="2528" width="11.5546875" style="1"/>
    <col min="2529" max="2529" width="5.44140625" style="1" bestFit="1" customWidth="1"/>
    <col min="2530" max="2530" width="33" style="1" bestFit="1" customWidth="1"/>
    <col min="2531" max="2531" width="33" style="1" customWidth="1"/>
    <col min="2532" max="2532" width="19.109375" style="1" customWidth="1"/>
    <col min="2533" max="2559" width="13.6640625" style="1" customWidth="1"/>
    <col min="2560" max="2560" width="70.5546875" style="1" customWidth="1"/>
    <col min="2561" max="2784" width="11.5546875" style="1"/>
    <col min="2785" max="2785" width="5.44140625" style="1" bestFit="1" customWidth="1"/>
    <col min="2786" max="2786" width="33" style="1" bestFit="1" customWidth="1"/>
    <col min="2787" max="2787" width="33" style="1" customWidth="1"/>
    <col min="2788" max="2788" width="19.109375" style="1" customWidth="1"/>
    <col min="2789" max="2815" width="13.6640625" style="1" customWidth="1"/>
    <col min="2816" max="2816" width="70.5546875" style="1" customWidth="1"/>
    <col min="2817" max="3040" width="11.5546875" style="1"/>
    <col min="3041" max="3041" width="5.44140625" style="1" bestFit="1" customWidth="1"/>
    <col min="3042" max="3042" width="33" style="1" bestFit="1" customWidth="1"/>
    <col min="3043" max="3043" width="33" style="1" customWidth="1"/>
    <col min="3044" max="3044" width="19.109375" style="1" customWidth="1"/>
    <col min="3045" max="3071" width="13.6640625" style="1" customWidth="1"/>
    <col min="3072" max="3072" width="70.5546875" style="1" customWidth="1"/>
    <col min="3073" max="3296" width="11.5546875" style="1"/>
    <col min="3297" max="3297" width="5.44140625" style="1" bestFit="1" customWidth="1"/>
    <col min="3298" max="3298" width="33" style="1" bestFit="1" customWidth="1"/>
    <col min="3299" max="3299" width="33" style="1" customWidth="1"/>
    <col min="3300" max="3300" width="19.109375" style="1" customWidth="1"/>
    <col min="3301" max="3327" width="13.6640625" style="1" customWidth="1"/>
    <col min="3328" max="3328" width="70.5546875" style="1" customWidth="1"/>
    <col min="3329" max="3552" width="11.5546875" style="1"/>
    <col min="3553" max="3553" width="5.44140625" style="1" bestFit="1" customWidth="1"/>
    <col min="3554" max="3554" width="33" style="1" bestFit="1" customWidth="1"/>
    <col min="3555" max="3555" width="33" style="1" customWidth="1"/>
    <col min="3556" max="3556" width="19.109375" style="1" customWidth="1"/>
    <col min="3557" max="3583" width="13.6640625" style="1" customWidth="1"/>
    <col min="3584" max="3584" width="70.5546875" style="1" customWidth="1"/>
    <col min="3585" max="3808" width="11.5546875" style="1"/>
    <col min="3809" max="3809" width="5.44140625" style="1" bestFit="1" customWidth="1"/>
    <col min="3810" max="3810" width="33" style="1" bestFit="1" customWidth="1"/>
    <col min="3811" max="3811" width="33" style="1" customWidth="1"/>
    <col min="3812" max="3812" width="19.109375" style="1" customWidth="1"/>
    <col min="3813" max="3839" width="13.6640625" style="1" customWidth="1"/>
    <col min="3840" max="3840" width="70.5546875" style="1" customWidth="1"/>
    <col min="3841" max="4064" width="11.5546875" style="1"/>
    <col min="4065" max="4065" width="5.44140625" style="1" bestFit="1" customWidth="1"/>
    <col min="4066" max="4066" width="33" style="1" bestFit="1" customWidth="1"/>
    <col min="4067" max="4067" width="33" style="1" customWidth="1"/>
    <col min="4068" max="4068" width="19.109375" style="1" customWidth="1"/>
    <col min="4069" max="4095" width="13.6640625" style="1" customWidth="1"/>
    <col min="4096" max="4096" width="70.5546875" style="1" customWidth="1"/>
    <col min="4097" max="4320" width="11.5546875" style="1"/>
    <col min="4321" max="4321" width="5.44140625" style="1" bestFit="1" customWidth="1"/>
    <col min="4322" max="4322" width="33" style="1" bestFit="1" customWidth="1"/>
    <col min="4323" max="4323" width="33" style="1" customWidth="1"/>
    <col min="4324" max="4324" width="19.109375" style="1" customWidth="1"/>
    <col min="4325" max="4351" width="13.6640625" style="1" customWidth="1"/>
    <col min="4352" max="4352" width="70.5546875" style="1" customWidth="1"/>
    <col min="4353" max="4576" width="11.5546875" style="1"/>
    <col min="4577" max="4577" width="5.44140625" style="1" bestFit="1" customWidth="1"/>
    <col min="4578" max="4578" width="33" style="1" bestFit="1" customWidth="1"/>
    <col min="4579" max="4579" width="33" style="1" customWidth="1"/>
    <col min="4580" max="4580" width="19.109375" style="1" customWidth="1"/>
    <col min="4581" max="4607" width="13.6640625" style="1" customWidth="1"/>
    <col min="4608" max="4608" width="70.5546875" style="1" customWidth="1"/>
    <col min="4609" max="4832" width="11.5546875" style="1"/>
    <col min="4833" max="4833" width="5.44140625" style="1" bestFit="1" customWidth="1"/>
    <col min="4834" max="4834" width="33" style="1" bestFit="1" customWidth="1"/>
    <col min="4835" max="4835" width="33" style="1" customWidth="1"/>
    <col min="4836" max="4836" width="19.109375" style="1" customWidth="1"/>
    <col min="4837" max="4863" width="13.6640625" style="1" customWidth="1"/>
    <col min="4864" max="4864" width="70.5546875" style="1" customWidth="1"/>
    <col min="4865" max="5088" width="11.5546875" style="1"/>
    <col min="5089" max="5089" width="5.44140625" style="1" bestFit="1" customWidth="1"/>
    <col min="5090" max="5090" width="33" style="1" bestFit="1" customWidth="1"/>
    <col min="5091" max="5091" width="33" style="1" customWidth="1"/>
    <col min="5092" max="5092" width="19.109375" style="1" customWidth="1"/>
    <col min="5093" max="5119" width="13.6640625" style="1" customWidth="1"/>
    <col min="5120" max="5120" width="70.5546875" style="1" customWidth="1"/>
    <col min="5121" max="5344" width="11.5546875" style="1"/>
    <col min="5345" max="5345" width="5.44140625" style="1" bestFit="1" customWidth="1"/>
    <col min="5346" max="5346" width="33" style="1" bestFit="1" customWidth="1"/>
    <col min="5347" max="5347" width="33" style="1" customWidth="1"/>
    <col min="5348" max="5348" width="19.109375" style="1" customWidth="1"/>
    <col min="5349" max="5375" width="13.6640625" style="1" customWidth="1"/>
    <col min="5376" max="5376" width="70.5546875" style="1" customWidth="1"/>
    <col min="5377" max="5600" width="11.5546875" style="1"/>
    <col min="5601" max="5601" width="5.44140625" style="1" bestFit="1" customWidth="1"/>
    <col min="5602" max="5602" width="33" style="1" bestFit="1" customWidth="1"/>
    <col min="5603" max="5603" width="33" style="1" customWidth="1"/>
    <col min="5604" max="5604" width="19.109375" style="1" customWidth="1"/>
    <col min="5605" max="5631" width="13.6640625" style="1" customWidth="1"/>
    <col min="5632" max="5632" width="70.5546875" style="1" customWidth="1"/>
    <col min="5633" max="5856" width="11.5546875" style="1"/>
    <col min="5857" max="5857" width="5.44140625" style="1" bestFit="1" customWidth="1"/>
    <col min="5858" max="5858" width="33" style="1" bestFit="1" customWidth="1"/>
    <col min="5859" max="5859" width="33" style="1" customWidth="1"/>
    <col min="5860" max="5860" width="19.109375" style="1" customWidth="1"/>
    <col min="5861" max="5887" width="13.6640625" style="1" customWidth="1"/>
    <col min="5888" max="5888" width="70.5546875" style="1" customWidth="1"/>
    <col min="5889" max="6112" width="11.5546875" style="1"/>
    <col min="6113" max="6113" width="5.44140625" style="1" bestFit="1" customWidth="1"/>
    <col min="6114" max="6114" width="33" style="1" bestFit="1" customWidth="1"/>
    <col min="6115" max="6115" width="33" style="1" customWidth="1"/>
    <col min="6116" max="6116" width="19.109375" style="1" customWidth="1"/>
    <col min="6117" max="6143" width="13.6640625" style="1" customWidth="1"/>
    <col min="6144" max="6144" width="70.5546875" style="1" customWidth="1"/>
    <col min="6145" max="6368" width="11.5546875" style="1"/>
    <col min="6369" max="6369" width="5.44140625" style="1" bestFit="1" customWidth="1"/>
    <col min="6370" max="6370" width="33" style="1" bestFit="1" customWidth="1"/>
    <col min="6371" max="6371" width="33" style="1" customWidth="1"/>
    <col min="6372" max="6372" width="19.109375" style="1" customWidth="1"/>
    <col min="6373" max="6399" width="13.6640625" style="1" customWidth="1"/>
    <col min="6400" max="6400" width="70.5546875" style="1" customWidth="1"/>
    <col min="6401" max="6624" width="11.5546875" style="1"/>
    <col min="6625" max="6625" width="5.44140625" style="1" bestFit="1" customWidth="1"/>
    <col min="6626" max="6626" width="33" style="1" bestFit="1" customWidth="1"/>
    <col min="6627" max="6627" width="33" style="1" customWidth="1"/>
    <col min="6628" max="6628" width="19.109375" style="1" customWidth="1"/>
    <col min="6629" max="6655" width="13.6640625" style="1" customWidth="1"/>
    <col min="6656" max="6656" width="70.5546875" style="1" customWidth="1"/>
    <col min="6657" max="6880" width="11.5546875" style="1"/>
    <col min="6881" max="6881" width="5.44140625" style="1" bestFit="1" customWidth="1"/>
    <col min="6882" max="6882" width="33" style="1" bestFit="1" customWidth="1"/>
    <col min="6883" max="6883" width="33" style="1" customWidth="1"/>
    <col min="6884" max="6884" width="19.109375" style="1" customWidth="1"/>
    <col min="6885" max="6911" width="13.6640625" style="1" customWidth="1"/>
    <col min="6912" max="6912" width="70.5546875" style="1" customWidth="1"/>
    <col min="6913" max="7136" width="11.5546875" style="1"/>
    <col min="7137" max="7137" width="5.44140625" style="1" bestFit="1" customWidth="1"/>
    <col min="7138" max="7138" width="33" style="1" bestFit="1" customWidth="1"/>
    <col min="7139" max="7139" width="33" style="1" customWidth="1"/>
    <col min="7140" max="7140" width="19.109375" style="1" customWidth="1"/>
    <col min="7141" max="7167" width="13.6640625" style="1" customWidth="1"/>
    <col min="7168" max="7168" width="70.5546875" style="1" customWidth="1"/>
    <col min="7169" max="7392" width="11.5546875" style="1"/>
    <col min="7393" max="7393" width="5.44140625" style="1" bestFit="1" customWidth="1"/>
    <col min="7394" max="7394" width="33" style="1" bestFit="1" customWidth="1"/>
    <col min="7395" max="7395" width="33" style="1" customWidth="1"/>
    <col min="7396" max="7396" width="19.109375" style="1" customWidth="1"/>
    <col min="7397" max="7423" width="13.6640625" style="1" customWidth="1"/>
    <col min="7424" max="7424" width="70.5546875" style="1" customWidth="1"/>
    <col min="7425" max="7648" width="11.5546875" style="1"/>
    <col min="7649" max="7649" width="5.44140625" style="1" bestFit="1" customWidth="1"/>
    <col min="7650" max="7650" width="33" style="1" bestFit="1" customWidth="1"/>
    <col min="7651" max="7651" width="33" style="1" customWidth="1"/>
    <col min="7652" max="7652" width="19.109375" style="1" customWidth="1"/>
    <col min="7653" max="7679" width="13.6640625" style="1" customWidth="1"/>
    <col min="7680" max="7680" width="70.5546875" style="1" customWidth="1"/>
    <col min="7681" max="7904" width="11.5546875" style="1"/>
    <col min="7905" max="7905" width="5.44140625" style="1" bestFit="1" customWidth="1"/>
    <col min="7906" max="7906" width="33" style="1" bestFit="1" customWidth="1"/>
    <col min="7907" max="7907" width="33" style="1" customWidth="1"/>
    <col min="7908" max="7908" width="19.109375" style="1" customWidth="1"/>
    <col min="7909" max="7935" width="13.6640625" style="1" customWidth="1"/>
    <col min="7936" max="7936" width="70.5546875" style="1" customWidth="1"/>
    <col min="7937" max="8160" width="11.5546875" style="1"/>
    <col min="8161" max="8161" width="5.44140625" style="1" bestFit="1" customWidth="1"/>
    <col min="8162" max="8162" width="33" style="1" bestFit="1" customWidth="1"/>
    <col min="8163" max="8163" width="33" style="1" customWidth="1"/>
    <col min="8164" max="8164" width="19.109375" style="1" customWidth="1"/>
    <col min="8165" max="8191" width="13.6640625" style="1" customWidth="1"/>
    <col min="8192" max="8192" width="70.5546875" style="1" customWidth="1"/>
    <col min="8193" max="8416" width="11.5546875" style="1"/>
    <col min="8417" max="8417" width="5.44140625" style="1" bestFit="1" customWidth="1"/>
    <col min="8418" max="8418" width="33" style="1" bestFit="1" customWidth="1"/>
    <col min="8419" max="8419" width="33" style="1" customWidth="1"/>
    <col min="8420" max="8420" width="19.109375" style="1" customWidth="1"/>
    <col min="8421" max="8447" width="13.6640625" style="1" customWidth="1"/>
    <col min="8448" max="8448" width="70.5546875" style="1" customWidth="1"/>
    <col min="8449" max="8672" width="11.5546875" style="1"/>
    <col min="8673" max="8673" width="5.44140625" style="1" bestFit="1" customWidth="1"/>
    <col min="8674" max="8674" width="33" style="1" bestFit="1" customWidth="1"/>
    <col min="8675" max="8675" width="33" style="1" customWidth="1"/>
    <col min="8676" max="8676" width="19.109375" style="1" customWidth="1"/>
    <col min="8677" max="8703" width="13.6640625" style="1" customWidth="1"/>
    <col min="8704" max="8704" width="70.5546875" style="1" customWidth="1"/>
    <col min="8705" max="8928" width="11.5546875" style="1"/>
    <col min="8929" max="8929" width="5.44140625" style="1" bestFit="1" customWidth="1"/>
    <col min="8930" max="8930" width="33" style="1" bestFit="1" customWidth="1"/>
    <col min="8931" max="8931" width="33" style="1" customWidth="1"/>
    <col min="8932" max="8932" width="19.109375" style="1" customWidth="1"/>
    <col min="8933" max="8959" width="13.6640625" style="1" customWidth="1"/>
    <col min="8960" max="8960" width="70.5546875" style="1" customWidth="1"/>
    <col min="8961" max="9184" width="11.5546875" style="1"/>
    <col min="9185" max="9185" width="5.44140625" style="1" bestFit="1" customWidth="1"/>
    <col min="9186" max="9186" width="33" style="1" bestFit="1" customWidth="1"/>
    <col min="9187" max="9187" width="33" style="1" customWidth="1"/>
    <col min="9188" max="9188" width="19.109375" style="1" customWidth="1"/>
    <col min="9189" max="9215" width="13.6640625" style="1" customWidth="1"/>
    <col min="9216" max="9216" width="70.5546875" style="1" customWidth="1"/>
    <col min="9217" max="9440" width="11.5546875" style="1"/>
    <col min="9441" max="9441" width="5.44140625" style="1" bestFit="1" customWidth="1"/>
    <col min="9442" max="9442" width="33" style="1" bestFit="1" customWidth="1"/>
    <col min="9443" max="9443" width="33" style="1" customWidth="1"/>
    <col min="9444" max="9444" width="19.109375" style="1" customWidth="1"/>
    <col min="9445" max="9471" width="13.6640625" style="1" customWidth="1"/>
    <col min="9472" max="9472" width="70.5546875" style="1" customWidth="1"/>
    <col min="9473" max="9696" width="11.5546875" style="1"/>
    <col min="9697" max="9697" width="5.44140625" style="1" bestFit="1" customWidth="1"/>
    <col min="9698" max="9698" width="33" style="1" bestFit="1" customWidth="1"/>
    <col min="9699" max="9699" width="33" style="1" customWidth="1"/>
    <col min="9700" max="9700" width="19.109375" style="1" customWidth="1"/>
    <col min="9701" max="9727" width="13.6640625" style="1" customWidth="1"/>
    <col min="9728" max="9728" width="70.5546875" style="1" customWidth="1"/>
    <col min="9729" max="9952" width="11.5546875" style="1"/>
    <col min="9953" max="9953" width="5.44140625" style="1" bestFit="1" customWidth="1"/>
    <col min="9954" max="9954" width="33" style="1" bestFit="1" customWidth="1"/>
    <col min="9955" max="9955" width="33" style="1" customWidth="1"/>
    <col min="9956" max="9956" width="19.109375" style="1" customWidth="1"/>
    <col min="9957" max="9983" width="13.6640625" style="1" customWidth="1"/>
    <col min="9984" max="9984" width="70.5546875" style="1" customWidth="1"/>
    <col min="9985" max="10208" width="11.5546875" style="1"/>
    <col min="10209" max="10209" width="5.44140625" style="1" bestFit="1" customWidth="1"/>
    <col min="10210" max="10210" width="33" style="1" bestFit="1" customWidth="1"/>
    <col min="10211" max="10211" width="33" style="1" customWidth="1"/>
    <col min="10212" max="10212" width="19.109375" style="1" customWidth="1"/>
    <col min="10213" max="10239" width="13.6640625" style="1" customWidth="1"/>
    <col min="10240" max="10240" width="70.5546875" style="1" customWidth="1"/>
    <col min="10241" max="10464" width="11.5546875" style="1"/>
    <col min="10465" max="10465" width="5.44140625" style="1" bestFit="1" customWidth="1"/>
    <col min="10466" max="10466" width="33" style="1" bestFit="1" customWidth="1"/>
    <col min="10467" max="10467" width="33" style="1" customWidth="1"/>
    <col min="10468" max="10468" width="19.109375" style="1" customWidth="1"/>
    <col min="10469" max="10495" width="13.6640625" style="1" customWidth="1"/>
    <col min="10496" max="10496" width="70.5546875" style="1" customWidth="1"/>
    <col min="10497" max="10720" width="11.5546875" style="1"/>
    <col min="10721" max="10721" width="5.44140625" style="1" bestFit="1" customWidth="1"/>
    <col min="10722" max="10722" width="33" style="1" bestFit="1" customWidth="1"/>
    <col min="10723" max="10723" width="33" style="1" customWidth="1"/>
    <col min="10724" max="10724" width="19.109375" style="1" customWidth="1"/>
    <col min="10725" max="10751" width="13.6640625" style="1" customWidth="1"/>
    <col min="10752" max="10752" width="70.5546875" style="1" customWidth="1"/>
    <col min="10753" max="10976" width="11.5546875" style="1"/>
    <col min="10977" max="10977" width="5.44140625" style="1" bestFit="1" customWidth="1"/>
    <col min="10978" max="10978" width="33" style="1" bestFit="1" customWidth="1"/>
    <col min="10979" max="10979" width="33" style="1" customWidth="1"/>
    <col min="10980" max="10980" width="19.109375" style="1" customWidth="1"/>
    <col min="10981" max="11007" width="13.6640625" style="1" customWidth="1"/>
    <col min="11008" max="11008" width="70.5546875" style="1" customWidth="1"/>
    <col min="11009" max="11232" width="11.5546875" style="1"/>
    <col min="11233" max="11233" width="5.44140625" style="1" bestFit="1" customWidth="1"/>
    <col min="11234" max="11234" width="33" style="1" bestFit="1" customWidth="1"/>
    <col min="11235" max="11235" width="33" style="1" customWidth="1"/>
    <col min="11236" max="11236" width="19.109375" style="1" customWidth="1"/>
    <col min="11237" max="11263" width="13.6640625" style="1" customWidth="1"/>
    <col min="11264" max="11264" width="70.5546875" style="1" customWidth="1"/>
    <col min="11265" max="11488" width="11.5546875" style="1"/>
    <col min="11489" max="11489" width="5.44140625" style="1" bestFit="1" customWidth="1"/>
    <col min="11490" max="11490" width="33" style="1" bestFit="1" customWidth="1"/>
    <col min="11491" max="11491" width="33" style="1" customWidth="1"/>
    <col min="11492" max="11492" width="19.109375" style="1" customWidth="1"/>
    <col min="11493" max="11519" width="13.6640625" style="1" customWidth="1"/>
    <col min="11520" max="11520" width="70.5546875" style="1" customWidth="1"/>
    <col min="11521" max="11744" width="11.5546875" style="1"/>
    <col min="11745" max="11745" width="5.44140625" style="1" bestFit="1" customWidth="1"/>
    <col min="11746" max="11746" width="33" style="1" bestFit="1" customWidth="1"/>
    <col min="11747" max="11747" width="33" style="1" customWidth="1"/>
    <col min="11748" max="11748" width="19.109375" style="1" customWidth="1"/>
    <col min="11749" max="11775" width="13.6640625" style="1" customWidth="1"/>
    <col min="11776" max="11776" width="70.5546875" style="1" customWidth="1"/>
    <col min="11777" max="12000" width="11.5546875" style="1"/>
    <col min="12001" max="12001" width="5.44140625" style="1" bestFit="1" customWidth="1"/>
    <col min="12002" max="12002" width="33" style="1" bestFit="1" customWidth="1"/>
    <col min="12003" max="12003" width="33" style="1" customWidth="1"/>
    <col min="12004" max="12004" width="19.109375" style="1" customWidth="1"/>
    <col min="12005" max="12031" width="13.6640625" style="1" customWidth="1"/>
    <col min="12032" max="12032" width="70.5546875" style="1" customWidth="1"/>
    <col min="12033" max="12256" width="11.5546875" style="1"/>
    <col min="12257" max="12257" width="5.44140625" style="1" bestFit="1" customWidth="1"/>
    <col min="12258" max="12258" width="33" style="1" bestFit="1" customWidth="1"/>
    <col min="12259" max="12259" width="33" style="1" customWidth="1"/>
    <col min="12260" max="12260" width="19.109375" style="1" customWidth="1"/>
    <col min="12261" max="12287" width="13.6640625" style="1" customWidth="1"/>
    <col min="12288" max="12288" width="70.5546875" style="1" customWidth="1"/>
    <col min="12289" max="12512" width="11.5546875" style="1"/>
    <col min="12513" max="12513" width="5.44140625" style="1" bestFit="1" customWidth="1"/>
    <col min="12514" max="12514" width="33" style="1" bestFit="1" customWidth="1"/>
    <col min="12515" max="12515" width="33" style="1" customWidth="1"/>
    <col min="12516" max="12516" width="19.109375" style="1" customWidth="1"/>
    <col min="12517" max="12543" width="13.6640625" style="1" customWidth="1"/>
    <col min="12544" max="12544" width="70.5546875" style="1" customWidth="1"/>
    <col min="12545" max="12768" width="11.5546875" style="1"/>
    <col min="12769" max="12769" width="5.44140625" style="1" bestFit="1" customWidth="1"/>
    <col min="12770" max="12770" width="33" style="1" bestFit="1" customWidth="1"/>
    <col min="12771" max="12771" width="33" style="1" customWidth="1"/>
    <col min="12772" max="12772" width="19.109375" style="1" customWidth="1"/>
    <col min="12773" max="12799" width="13.6640625" style="1" customWidth="1"/>
    <col min="12800" max="12800" width="70.5546875" style="1" customWidth="1"/>
    <col min="12801" max="13024" width="11.5546875" style="1"/>
    <col min="13025" max="13025" width="5.44140625" style="1" bestFit="1" customWidth="1"/>
    <col min="13026" max="13026" width="33" style="1" bestFit="1" customWidth="1"/>
    <col min="13027" max="13027" width="33" style="1" customWidth="1"/>
    <col min="13028" max="13028" width="19.109375" style="1" customWidth="1"/>
    <col min="13029" max="13055" width="13.6640625" style="1" customWidth="1"/>
    <col min="13056" max="13056" width="70.5546875" style="1" customWidth="1"/>
    <col min="13057" max="13280" width="11.5546875" style="1"/>
    <col min="13281" max="13281" width="5.44140625" style="1" bestFit="1" customWidth="1"/>
    <col min="13282" max="13282" width="33" style="1" bestFit="1" customWidth="1"/>
    <col min="13283" max="13283" width="33" style="1" customWidth="1"/>
    <col min="13284" max="13284" width="19.109375" style="1" customWidth="1"/>
    <col min="13285" max="13311" width="13.6640625" style="1" customWidth="1"/>
    <col min="13312" max="13312" width="70.5546875" style="1" customWidth="1"/>
    <col min="13313" max="13536" width="11.5546875" style="1"/>
    <col min="13537" max="13537" width="5.44140625" style="1" bestFit="1" customWidth="1"/>
    <col min="13538" max="13538" width="33" style="1" bestFit="1" customWidth="1"/>
    <col min="13539" max="13539" width="33" style="1" customWidth="1"/>
    <col min="13540" max="13540" width="19.109375" style="1" customWidth="1"/>
    <col min="13541" max="13567" width="13.6640625" style="1" customWidth="1"/>
    <col min="13568" max="13568" width="70.5546875" style="1" customWidth="1"/>
    <col min="13569" max="13792" width="11.5546875" style="1"/>
    <col min="13793" max="13793" width="5.44140625" style="1" bestFit="1" customWidth="1"/>
    <col min="13794" max="13794" width="33" style="1" bestFit="1" customWidth="1"/>
    <col min="13795" max="13795" width="33" style="1" customWidth="1"/>
    <col min="13796" max="13796" width="19.109375" style="1" customWidth="1"/>
    <col min="13797" max="13823" width="13.6640625" style="1" customWidth="1"/>
    <col min="13824" max="13824" width="70.5546875" style="1" customWidth="1"/>
    <col min="13825" max="14048" width="11.5546875" style="1"/>
    <col min="14049" max="14049" width="5.44140625" style="1" bestFit="1" customWidth="1"/>
    <col min="14050" max="14050" width="33" style="1" bestFit="1" customWidth="1"/>
    <col min="14051" max="14051" width="33" style="1" customWidth="1"/>
    <col min="14052" max="14052" width="19.109375" style="1" customWidth="1"/>
    <col min="14053" max="14079" width="13.6640625" style="1" customWidth="1"/>
    <col min="14080" max="14080" width="70.5546875" style="1" customWidth="1"/>
    <col min="14081" max="14304" width="11.5546875" style="1"/>
    <col min="14305" max="14305" width="5.44140625" style="1" bestFit="1" customWidth="1"/>
    <col min="14306" max="14306" width="33" style="1" bestFit="1" customWidth="1"/>
    <col min="14307" max="14307" width="33" style="1" customWidth="1"/>
    <col min="14308" max="14308" width="19.109375" style="1" customWidth="1"/>
    <col min="14309" max="14335" width="13.6640625" style="1" customWidth="1"/>
    <col min="14336" max="14336" width="70.5546875" style="1" customWidth="1"/>
    <col min="14337" max="14560" width="11.5546875" style="1"/>
    <col min="14561" max="14561" width="5.44140625" style="1" bestFit="1" customWidth="1"/>
    <col min="14562" max="14562" width="33" style="1" bestFit="1" customWidth="1"/>
    <col min="14563" max="14563" width="33" style="1" customWidth="1"/>
    <col min="14564" max="14564" width="19.109375" style="1" customWidth="1"/>
    <col min="14565" max="14591" width="13.6640625" style="1" customWidth="1"/>
    <col min="14592" max="14592" width="70.5546875" style="1" customWidth="1"/>
    <col min="14593" max="14816" width="11.5546875" style="1"/>
    <col min="14817" max="14817" width="5.44140625" style="1" bestFit="1" customWidth="1"/>
    <col min="14818" max="14818" width="33" style="1" bestFit="1" customWidth="1"/>
    <col min="14819" max="14819" width="33" style="1" customWidth="1"/>
    <col min="14820" max="14820" width="19.109375" style="1" customWidth="1"/>
    <col min="14821" max="14847" width="13.6640625" style="1" customWidth="1"/>
    <col min="14848" max="14848" width="70.5546875" style="1" customWidth="1"/>
    <col min="14849" max="15072" width="11.5546875" style="1"/>
    <col min="15073" max="15073" width="5.44140625" style="1" bestFit="1" customWidth="1"/>
    <col min="15074" max="15074" width="33" style="1" bestFit="1" customWidth="1"/>
    <col min="15075" max="15075" width="33" style="1" customWidth="1"/>
    <col min="15076" max="15076" width="19.109375" style="1" customWidth="1"/>
    <col min="15077" max="15103" width="13.6640625" style="1" customWidth="1"/>
    <col min="15104" max="15104" width="70.5546875" style="1" customWidth="1"/>
    <col min="15105" max="15328" width="11.5546875" style="1"/>
    <col min="15329" max="15329" width="5.44140625" style="1" bestFit="1" customWidth="1"/>
    <col min="15330" max="15330" width="33" style="1" bestFit="1" customWidth="1"/>
    <col min="15331" max="15331" width="33" style="1" customWidth="1"/>
    <col min="15332" max="15332" width="19.109375" style="1" customWidth="1"/>
    <col min="15333" max="15359" width="13.6640625" style="1" customWidth="1"/>
    <col min="15360" max="15360" width="70.5546875" style="1" customWidth="1"/>
    <col min="15361" max="15584" width="11.5546875" style="1"/>
    <col min="15585" max="15585" width="5.44140625" style="1" bestFit="1" customWidth="1"/>
    <col min="15586" max="15586" width="33" style="1" bestFit="1" customWidth="1"/>
    <col min="15587" max="15587" width="33" style="1" customWidth="1"/>
    <col min="15588" max="15588" width="19.109375" style="1" customWidth="1"/>
    <col min="15589" max="15615" width="13.6640625" style="1" customWidth="1"/>
    <col min="15616" max="15616" width="70.5546875" style="1" customWidth="1"/>
    <col min="15617" max="15840" width="11.5546875" style="1"/>
    <col min="15841" max="15841" width="5.44140625" style="1" bestFit="1" customWidth="1"/>
    <col min="15842" max="15842" width="33" style="1" bestFit="1" customWidth="1"/>
    <col min="15843" max="15843" width="33" style="1" customWidth="1"/>
    <col min="15844" max="15844" width="19.109375" style="1" customWidth="1"/>
    <col min="15845" max="15871" width="13.6640625" style="1" customWidth="1"/>
    <col min="15872" max="15872" width="70.5546875" style="1" customWidth="1"/>
    <col min="15873" max="16096" width="11.5546875" style="1"/>
    <col min="16097" max="16097" width="5.44140625" style="1" bestFit="1" customWidth="1"/>
    <col min="16098" max="16098" width="33" style="1" bestFit="1" customWidth="1"/>
    <col min="16099" max="16099" width="33" style="1" customWidth="1"/>
    <col min="16100" max="16100" width="19.109375" style="1" customWidth="1"/>
    <col min="16101" max="16127" width="13.6640625" style="1" customWidth="1"/>
    <col min="16128" max="16128" width="70.5546875" style="1" customWidth="1"/>
    <col min="16129" max="16384" width="11.5546875" style="1"/>
  </cols>
  <sheetData>
    <row r="1" spans="1:16" ht="32.25" x14ac:dyDescent="0.4">
      <c r="B1" s="172" t="s">
        <v>244</v>
      </c>
    </row>
    <row r="2" spans="1:16" ht="26.25" customHeight="1" x14ac:dyDescent="0.35">
      <c r="B2" s="2" t="s">
        <v>101</v>
      </c>
    </row>
    <row r="3" spans="1:16" ht="26.25" hidden="1" customHeight="1" x14ac:dyDescent="0.3">
      <c r="A3" s="173"/>
      <c r="B3" s="174" t="s">
        <v>176</v>
      </c>
    </row>
    <row r="4" spans="1:16" s="4" customFormat="1" ht="9.6" customHeight="1" x14ac:dyDescent="0.4">
      <c r="B4" s="5"/>
      <c r="C4" s="3"/>
      <c r="D4" s="3"/>
    </row>
    <row r="5" spans="1:16" ht="25.7" customHeight="1" x14ac:dyDescent="0.3">
      <c r="B5" s="83" t="s">
        <v>10</v>
      </c>
      <c r="C5" s="7"/>
      <c r="D5" s="7"/>
      <c r="E5" s="8"/>
      <c r="F5" s="8"/>
      <c r="G5" s="8"/>
      <c r="H5" s="8"/>
      <c r="I5" s="8"/>
      <c r="J5" s="8"/>
      <c r="K5" s="60"/>
      <c r="L5" s="60"/>
      <c r="M5" s="60"/>
      <c r="N5" s="6"/>
      <c r="O5" s="6"/>
      <c r="P5" s="6"/>
    </row>
    <row r="6" spans="1:16" s="6" customFormat="1" ht="15" customHeight="1" x14ac:dyDescent="0.3">
      <c r="A6" s="9"/>
      <c r="B6" s="10"/>
      <c r="C6" s="10"/>
      <c r="D6" s="10"/>
    </row>
    <row r="7" spans="1:16" s="6" customFormat="1" ht="24.6" customHeight="1" x14ac:dyDescent="0.3">
      <c r="A7" s="9"/>
      <c r="B7" s="10"/>
      <c r="C7" s="10"/>
      <c r="D7" s="10"/>
      <c r="H7" s="245" t="s">
        <v>246</v>
      </c>
      <c r="I7" s="271"/>
      <c r="J7" s="272"/>
    </row>
    <row r="8" spans="1:16" ht="24.6" customHeight="1" x14ac:dyDescent="0.3">
      <c r="B8" s="82"/>
      <c r="C8" s="82"/>
      <c r="G8" s="290" t="s">
        <v>247</v>
      </c>
      <c r="H8" s="291"/>
      <c r="I8" s="273"/>
      <c r="J8" s="273"/>
    </row>
    <row r="9" spans="1:16" ht="24.6" customHeight="1" x14ac:dyDescent="0.3">
      <c r="B9" s="82"/>
      <c r="C9" s="82"/>
      <c r="G9" s="290" t="s">
        <v>99</v>
      </c>
      <c r="H9" s="291"/>
      <c r="I9" s="273"/>
      <c r="J9" s="273"/>
    </row>
    <row r="10" spans="1:16" s="12" customFormat="1" ht="14.45" customHeight="1" x14ac:dyDescent="0.2">
      <c r="B10" s="15"/>
      <c r="C10" s="17"/>
      <c r="D10" s="17"/>
      <c r="E10" s="18"/>
      <c r="F10" s="19"/>
      <c r="G10" s="19"/>
      <c r="H10" s="19"/>
      <c r="I10" s="19"/>
      <c r="J10" s="19"/>
    </row>
    <row r="11" spans="1:16" s="11" customFormat="1" ht="27.6" customHeight="1" x14ac:dyDescent="0.3">
      <c r="B11" s="259" t="s">
        <v>245</v>
      </c>
      <c r="C11" s="259"/>
      <c r="D11" s="259"/>
      <c r="E11" s="259"/>
      <c r="F11" s="259"/>
      <c r="G11" s="259"/>
      <c r="H11" s="259"/>
      <c r="I11" s="259"/>
      <c r="J11" s="259"/>
      <c r="K11" s="61"/>
      <c r="L11" s="61"/>
      <c r="M11" s="60"/>
    </row>
    <row r="12" spans="1:16" s="11" customFormat="1" ht="12.6" customHeight="1" x14ac:dyDescent="0.3">
      <c r="B12" s="16"/>
      <c r="C12" s="15"/>
      <c r="D12" s="59"/>
      <c r="E12" s="53"/>
      <c r="F12" s="53"/>
      <c r="G12" s="53"/>
      <c r="H12" s="53"/>
      <c r="I12" s="53"/>
      <c r="J12" s="53"/>
      <c r="K12" s="53"/>
      <c r="L12" s="53"/>
    </row>
    <row r="13" spans="1:16" s="11" customFormat="1" ht="31.7" customHeight="1" x14ac:dyDescent="0.3">
      <c r="B13" s="260" t="s">
        <v>123</v>
      </c>
      <c r="C13" s="262" t="s">
        <v>33</v>
      </c>
      <c r="D13" s="262"/>
      <c r="E13" s="58" t="s">
        <v>41</v>
      </c>
      <c r="F13" s="58" t="s">
        <v>42</v>
      </c>
      <c r="G13" s="242" t="s">
        <v>43</v>
      </c>
      <c r="H13" s="242" t="s">
        <v>44</v>
      </c>
      <c r="I13" s="242" t="s">
        <v>45</v>
      </c>
      <c r="J13" s="264" t="s">
        <v>37</v>
      </c>
      <c r="K13" s="54"/>
      <c r="L13" s="53"/>
    </row>
    <row r="14" spans="1:16" s="52" customFormat="1" ht="13.35" customHeight="1" x14ac:dyDescent="0.3">
      <c r="B14" s="261"/>
      <c r="C14" s="263"/>
      <c r="D14" s="263"/>
      <c r="E14" s="56">
        <f>'Factory Input Fields'!$E$63</f>
        <v>0</v>
      </c>
      <c r="F14" s="56">
        <f>'Factory Input Fields'!$E$63</f>
        <v>0</v>
      </c>
      <c r="G14" s="56" t="s">
        <v>46</v>
      </c>
      <c r="H14" s="243"/>
      <c r="I14" s="243"/>
      <c r="J14" s="265"/>
      <c r="K14" s="54"/>
      <c r="L14" s="53"/>
    </row>
    <row r="15" spans="1:16" ht="36.6" customHeight="1" x14ac:dyDescent="0.3">
      <c r="B15" s="149">
        <f>'Factory Input Fields'!$B$64</f>
        <v>2558.4</v>
      </c>
      <c r="C15" s="256" t="s">
        <v>165</v>
      </c>
      <c r="D15" s="257"/>
      <c r="E15" s="32">
        <f>'Factory Input Fields'!E64</f>
        <v>4.0673209596989959E-2</v>
      </c>
      <c r="F15" s="32">
        <f>'Factory Input Fields'!F64</f>
        <v>0</v>
      </c>
      <c r="G15" s="32">
        <f>'Factory Input Fields'!G64</f>
        <v>0</v>
      </c>
      <c r="H15" s="21">
        <f>'Factory Input Fields'!H64</f>
        <v>0</v>
      </c>
      <c r="I15" s="31">
        <f>SUM(G15:H15)</f>
        <v>0</v>
      </c>
      <c r="J15" s="20"/>
      <c r="K15" s="51"/>
    </row>
    <row r="16" spans="1:16" ht="36.6" customHeight="1" x14ac:dyDescent="0.3">
      <c r="B16" s="149">
        <f>'Factory Input Fields'!$B$65</f>
        <v>2943</v>
      </c>
      <c r="C16" s="256" t="s">
        <v>226</v>
      </c>
      <c r="D16" s="257"/>
      <c r="E16" s="32">
        <f>'Factory Input Fields'!E65</f>
        <v>4.6787545279839533E-2</v>
      </c>
      <c r="F16" s="32">
        <f>'Factory Input Fields'!F65</f>
        <v>0</v>
      </c>
      <c r="G16" s="32">
        <f>'Factory Input Fields'!G65</f>
        <v>0</v>
      </c>
      <c r="H16" s="21">
        <f>'Factory Input Fields'!H65</f>
        <v>0</v>
      </c>
      <c r="I16" s="31">
        <f>SUM(G16:H16)</f>
        <v>0</v>
      </c>
      <c r="J16" s="50">
        <f>IFERROR((I16-I15)/I15,0)</f>
        <v>0</v>
      </c>
      <c r="K16" s="49"/>
    </row>
    <row r="17" spans="2:11" ht="36.6" customHeight="1" x14ac:dyDescent="0.3">
      <c r="B17" s="149">
        <f>'Factory Input Fields'!$B$66</f>
        <v>3748.7999999999997</v>
      </c>
      <c r="C17" s="256" t="s">
        <v>166</v>
      </c>
      <c r="D17" s="257"/>
      <c r="E17" s="32">
        <f>'Factory Input Fields'!E66</f>
        <v>5.9598080103656956E-2</v>
      </c>
      <c r="F17" s="32">
        <f>'Factory Input Fields'!F66</f>
        <v>0</v>
      </c>
      <c r="G17" s="32">
        <f>'Factory Input Fields'!G66</f>
        <v>0</v>
      </c>
      <c r="H17" s="21">
        <f>'Factory Input Fields'!H66</f>
        <v>0</v>
      </c>
      <c r="I17" s="31">
        <f>SUM(G17:H17)</f>
        <v>0</v>
      </c>
      <c r="J17" s="50">
        <f>IFERROR((I17-I15)/I15,0)</f>
        <v>0</v>
      </c>
      <c r="K17" s="49"/>
    </row>
    <row r="19" spans="2:11" s="11" customFormat="1" ht="30.6" customHeight="1" x14ac:dyDescent="0.3">
      <c r="B19" s="48" t="s">
        <v>47</v>
      </c>
      <c r="C19" s="46"/>
      <c r="D19" s="46"/>
      <c r="E19" s="47"/>
      <c r="F19" s="47"/>
      <c r="G19" s="47"/>
      <c r="H19" s="47"/>
      <c r="I19" s="47"/>
      <c r="J19" s="46"/>
    </row>
    <row r="20" spans="2:11" s="11" customFormat="1" ht="16.350000000000001" customHeight="1" x14ac:dyDescent="0.3">
      <c r="B20" s="22"/>
      <c r="E20" s="23"/>
      <c r="F20" s="23"/>
      <c r="G20" s="23"/>
      <c r="H20" s="23"/>
      <c r="I20" s="23"/>
    </row>
    <row r="21" spans="2:11" ht="28.35" customHeight="1" x14ac:dyDescent="0.3">
      <c r="C21" s="338" t="s">
        <v>48</v>
      </c>
      <c r="D21" s="338"/>
      <c r="E21" s="339" t="s">
        <v>49</v>
      </c>
      <c r="F21" s="339"/>
      <c r="G21" s="339"/>
      <c r="H21" s="339" t="s">
        <v>50</v>
      </c>
      <c r="I21" s="339"/>
      <c r="J21" s="339"/>
    </row>
    <row r="22" spans="2:11" ht="28.35" customHeight="1" x14ac:dyDescent="0.3">
      <c r="B22" s="37" t="s">
        <v>97</v>
      </c>
      <c r="C22" s="331" t="s">
        <v>93</v>
      </c>
      <c r="D22" s="332"/>
      <c r="E22" s="340"/>
      <c r="F22" s="341"/>
      <c r="G22" s="342"/>
      <c r="H22" s="292" t="s">
        <v>51</v>
      </c>
      <c r="I22" s="293"/>
      <c r="J22" s="294"/>
    </row>
    <row r="23" spans="2:11" ht="28.35" customHeight="1" x14ac:dyDescent="0.3">
      <c r="B23" s="35" t="s">
        <v>95</v>
      </c>
      <c r="C23" s="331" t="s">
        <v>14</v>
      </c>
      <c r="D23" s="332"/>
      <c r="E23" s="189"/>
      <c r="F23" s="333" t="s">
        <v>91</v>
      </c>
      <c r="G23" s="333"/>
      <c r="H23" s="333"/>
      <c r="I23" s="333"/>
      <c r="J23" s="333"/>
    </row>
    <row r="24" spans="2:11" ht="34.5" customHeight="1" x14ac:dyDescent="0.3">
      <c r="B24" s="34" t="s">
        <v>94</v>
      </c>
      <c r="C24" s="331" t="s">
        <v>52</v>
      </c>
      <c r="D24" s="332"/>
      <c r="E24" s="165"/>
      <c r="F24" s="334" t="s">
        <v>170</v>
      </c>
      <c r="G24" s="334"/>
      <c r="H24" s="334"/>
      <c r="I24" s="334"/>
      <c r="J24" s="334"/>
    </row>
    <row r="25" spans="2:11" ht="28.35" customHeight="1" x14ac:dyDescent="0.3">
      <c r="C25" s="335" t="s">
        <v>53</v>
      </c>
      <c r="D25" s="335"/>
      <c r="E25" s="45">
        <f>IFERROR(E23/E24,0)</f>
        <v>0</v>
      </c>
      <c r="F25" s="336" t="s">
        <v>248</v>
      </c>
      <c r="G25" s="337"/>
      <c r="H25" s="337"/>
      <c r="I25" s="337"/>
      <c r="J25" s="337"/>
    </row>
    <row r="26" spans="2:11" ht="28.35" customHeight="1" x14ac:dyDescent="0.3">
      <c r="B26" s="37" t="s">
        <v>92</v>
      </c>
      <c r="C26" s="330" t="s">
        <v>54</v>
      </c>
      <c r="D26" s="330"/>
      <c r="E26" s="307"/>
      <c r="F26" s="307"/>
      <c r="G26" s="307"/>
      <c r="H26" s="292" t="s">
        <v>55</v>
      </c>
      <c r="I26" s="293"/>
      <c r="J26" s="294"/>
    </row>
    <row r="27" spans="2:11" ht="28.35" customHeight="1" x14ac:dyDescent="0.3">
      <c r="B27" s="35" t="s">
        <v>90</v>
      </c>
      <c r="C27" s="305" t="s">
        <v>56</v>
      </c>
      <c r="D27" s="306"/>
      <c r="E27" s="307"/>
      <c r="F27" s="307"/>
      <c r="G27" s="307"/>
      <c r="H27" s="292" t="s">
        <v>57</v>
      </c>
      <c r="I27" s="293"/>
      <c r="J27" s="294"/>
    </row>
    <row r="28" spans="2:11" ht="28.35" customHeight="1" x14ac:dyDescent="0.3">
      <c r="B28" s="34" t="s">
        <v>89</v>
      </c>
      <c r="C28" s="305" t="s">
        <v>58</v>
      </c>
      <c r="D28" s="306"/>
      <c r="E28" s="309"/>
      <c r="F28" s="310"/>
      <c r="G28" s="311"/>
      <c r="H28" s="292" t="s">
        <v>59</v>
      </c>
      <c r="I28" s="293"/>
      <c r="J28" s="294"/>
    </row>
    <row r="29" spans="2:11" ht="30" customHeight="1" x14ac:dyDescent="0.3">
      <c r="C29" s="325" t="s">
        <v>60</v>
      </c>
      <c r="D29" s="326"/>
      <c r="E29" s="327">
        <f>SUM(E26:G28)</f>
        <v>0</v>
      </c>
      <c r="F29" s="328"/>
      <c r="G29" s="329"/>
      <c r="H29" s="292"/>
      <c r="I29" s="293"/>
      <c r="J29" s="294"/>
    </row>
    <row r="30" spans="2:11" ht="28.35" customHeight="1" x14ac:dyDescent="0.3">
      <c r="B30" s="312" t="s">
        <v>61</v>
      </c>
      <c r="C30" s="313" t="s">
        <v>22</v>
      </c>
      <c r="D30" s="313"/>
      <c r="E30" s="44" t="s">
        <v>111</v>
      </c>
      <c r="F30" s="44" t="s">
        <v>112</v>
      </c>
      <c r="G30" s="44" t="s">
        <v>86</v>
      </c>
      <c r="H30" s="314" t="s">
        <v>62</v>
      </c>
      <c r="I30" s="315"/>
      <c r="J30" s="316"/>
    </row>
    <row r="31" spans="2:11" ht="28.35" customHeight="1" x14ac:dyDescent="0.3">
      <c r="B31" s="312"/>
      <c r="C31" s="43" t="s">
        <v>63</v>
      </c>
      <c r="D31" s="24">
        <f>E14</f>
        <v>0</v>
      </c>
      <c r="E31" s="25">
        <f>E25*E15</f>
        <v>0</v>
      </c>
      <c r="F31" s="25">
        <f>E25*E16</f>
        <v>0</v>
      </c>
      <c r="G31" s="25">
        <f>E25*E17</f>
        <v>0</v>
      </c>
      <c r="H31" s="317"/>
      <c r="I31" s="318"/>
      <c r="J31" s="319"/>
    </row>
    <row r="32" spans="2:11" ht="28.35" customHeight="1" x14ac:dyDescent="0.3">
      <c r="B32" s="312"/>
      <c r="C32" s="43" t="s">
        <v>64</v>
      </c>
      <c r="D32" s="24">
        <f>F14</f>
        <v>0</v>
      </c>
      <c r="E32" s="25">
        <f>E25*F15</f>
        <v>0</v>
      </c>
      <c r="F32" s="25">
        <f>E25*F16</f>
        <v>0</v>
      </c>
      <c r="G32" s="25">
        <f>E25*F17</f>
        <v>0</v>
      </c>
      <c r="H32" s="317"/>
      <c r="I32" s="318"/>
      <c r="J32" s="319"/>
    </row>
    <row r="33" spans="2:10" ht="28.35" customHeight="1" x14ac:dyDescent="0.3">
      <c r="B33" s="312"/>
      <c r="C33" s="323" t="s">
        <v>65</v>
      </c>
      <c r="D33" s="323"/>
      <c r="E33" s="26">
        <f>SUM(E31:E32)</f>
        <v>0</v>
      </c>
      <c r="F33" s="26">
        <f>SUM(F31:F32)</f>
        <v>0</v>
      </c>
      <c r="G33" s="26">
        <f>SUM(G31:G32)</f>
        <v>0</v>
      </c>
      <c r="H33" s="320"/>
      <c r="I33" s="321"/>
      <c r="J33" s="322"/>
    </row>
    <row r="34" spans="2:10" ht="28.35" customHeight="1" x14ac:dyDescent="0.3">
      <c r="B34" s="312"/>
      <c r="C34" s="305" t="s">
        <v>85</v>
      </c>
      <c r="D34" s="306"/>
      <c r="E34" s="324">
        <f>E25*H15</f>
        <v>0</v>
      </c>
      <c r="F34" s="324"/>
      <c r="G34" s="324"/>
      <c r="H34" s="300" t="s">
        <v>249</v>
      </c>
      <c r="I34" s="301"/>
      <c r="J34" s="302"/>
    </row>
    <row r="35" spans="2:10" ht="28.35" customHeight="1" x14ac:dyDescent="0.3">
      <c r="B35" s="35" t="s">
        <v>88</v>
      </c>
      <c r="C35" s="305" t="s">
        <v>66</v>
      </c>
      <c r="D35" s="306"/>
      <c r="E35" s="309"/>
      <c r="F35" s="310"/>
      <c r="G35" s="311"/>
      <c r="H35" s="292" t="s">
        <v>83</v>
      </c>
      <c r="I35" s="293"/>
      <c r="J35" s="294"/>
    </row>
    <row r="36" spans="2:10" ht="28.35" customHeight="1" x14ac:dyDescent="0.3">
      <c r="B36" s="35" t="s">
        <v>87</v>
      </c>
      <c r="C36" s="305" t="s">
        <v>67</v>
      </c>
      <c r="D36" s="306"/>
      <c r="E36" s="307"/>
      <c r="F36" s="307"/>
      <c r="G36" s="307"/>
      <c r="H36" s="292" t="s">
        <v>81</v>
      </c>
      <c r="I36" s="293"/>
      <c r="J36" s="294"/>
    </row>
    <row r="37" spans="2:10" ht="28.35" customHeight="1" x14ac:dyDescent="0.3">
      <c r="B37" s="34" t="s">
        <v>84</v>
      </c>
      <c r="C37" s="305" t="s">
        <v>68</v>
      </c>
      <c r="D37" s="306"/>
      <c r="E37" s="307"/>
      <c r="F37" s="307"/>
      <c r="G37" s="307"/>
      <c r="H37" s="292" t="s">
        <v>69</v>
      </c>
      <c r="I37" s="293"/>
      <c r="J37" s="294"/>
    </row>
    <row r="38" spans="2:10" s="42" customFormat="1" ht="28.35" customHeight="1" x14ac:dyDescent="0.25">
      <c r="C38" s="308" t="s">
        <v>79</v>
      </c>
      <c r="D38" s="308"/>
      <c r="E38" s="244">
        <f>E26+E27+E36+E37+E33+E35+E28+E34</f>
        <v>0</v>
      </c>
      <c r="F38" s="244">
        <f>E26+E27+E36+E37+F33+E35+E28+E34</f>
        <v>0</v>
      </c>
      <c r="G38" s="244">
        <f>E26+E27+E36+E37+G33+E35+E28+E34</f>
        <v>0</v>
      </c>
      <c r="H38" s="300"/>
      <c r="I38" s="301"/>
      <c r="J38" s="302"/>
    </row>
    <row r="39" spans="2:10" ht="30.75" customHeight="1" x14ac:dyDescent="0.3">
      <c r="B39" s="37" t="s">
        <v>82</v>
      </c>
      <c r="C39" s="41" t="s">
        <v>168</v>
      </c>
      <c r="D39" s="40"/>
      <c r="E39" s="244">
        <f>D39*E38</f>
        <v>0</v>
      </c>
      <c r="F39" s="244">
        <f>D39*F38</f>
        <v>0</v>
      </c>
      <c r="G39" s="244">
        <f>D39*G38</f>
        <v>0</v>
      </c>
      <c r="H39" s="292" t="s">
        <v>167</v>
      </c>
      <c r="I39" s="293"/>
      <c r="J39" s="294"/>
    </row>
    <row r="40" spans="2:10" ht="30.75" customHeight="1" x14ac:dyDescent="0.3">
      <c r="B40" s="166" t="s">
        <v>80</v>
      </c>
      <c r="C40" s="41" t="s">
        <v>124</v>
      </c>
      <c r="D40" s="40"/>
      <c r="E40" s="244">
        <f>F38*D40</f>
        <v>0</v>
      </c>
      <c r="F40" s="244">
        <f>F38*D40</f>
        <v>0</v>
      </c>
      <c r="G40" s="244">
        <f>G38*D40</f>
        <v>0</v>
      </c>
      <c r="H40" s="292" t="s">
        <v>169</v>
      </c>
      <c r="I40" s="293"/>
      <c r="J40" s="294"/>
    </row>
    <row r="41" spans="2:10" ht="28.35" customHeight="1" x14ac:dyDescent="0.3">
      <c r="C41" s="295" t="s">
        <v>77</v>
      </c>
      <c r="D41" s="295"/>
      <c r="E41" s="26">
        <f>SUM(E38:E40)</f>
        <v>0</v>
      </c>
      <c r="F41" s="26">
        <f>SUM(F38:F40)</f>
        <v>0</v>
      </c>
      <c r="G41" s="26">
        <f>SUM(G38:G40)</f>
        <v>0</v>
      </c>
      <c r="H41" s="296"/>
      <c r="I41" s="297"/>
      <c r="J41" s="298"/>
    </row>
    <row r="42" spans="2:10" ht="28.35" customHeight="1" x14ac:dyDescent="0.3">
      <c r="C42" s="299" t="s">
        <v>70</v>
      </c>
      <c r="D42" s="299"/>
      <c r="E42" s="39"/>
      <c r="F42" s="38">
        <f>IFERROR((F41-E41)/E41,0)</f>
        <v>0</v>
      </c>
      <c r="G42" s="38">
        <f>IFERROR((G41-E41)/E41,0)</f>
        <v>0</v>
      </c>
      <c r="H42" s="300"/>
      <c r="I42" s="301"/>
      <c r="J42" s="302"/>
    </row>
    <row r="44" spans="2:10" ht="34.35" customHeight="1" x14ac:dyDescent="0.3">
      <c r="B44" s="37" t="s">
        <v>78</v>
      </c>
      <c r="C44" s="27"/>
      <c r="D44" s="303" t="s">
        <v>75</v>
      </c>
      <c r="E44" s="304"/>
      <c r="F44" s="304"/>
      <c r="G44" s="304"/>
      <c r="H44" s="28"/>
      <c r="I44" s="29" t="s">
        <v>71</v>
      </c>
      <c r="J44" s="36"/>
    </row>
    <row r="45" spans="2:10" ht="34.35" customHeight="1" x14ac:dyDescent="0.3">
      <c r="B45" s="154" t="s">
        <v>76</v>
      </c>
      <c r="C45" s="235"/>
      <c r="D45" s="167" t="s">
        <v>171</v>
      </c>
      <c r="E45" s="168">
        <f>C45*E41</f>
        <v>0</v>
      </c>
      <c r="F45" s="168">
        <f>C45*F41</f>
        <v>0</v>
      </c>
      <c r="G45" s="168">
        <f>C45*G41</f>
        <v>0</v>
      </c>
      <c r="H45" s="169" t="s">
        <v>172</v>
      </c>
      <c r="I45" s="29"/>
      <c r="J45" s="162"/>
    </row>
  </sheetData>
  <sheetProtection algorithmName="SHA-512" hashValue="/kM9z1MU7xoP8/rmVTi3gfpkC2PCHdu4n/3g3tDAxP1VonMn1oJS2ianjPjMXaJ6e4LtogHaVNBy7lRbginoDw==" saltValue="6LbvFvdkmGcrGqXuaCBFhQ==" spinCount="100000" sheet="1" objects="1" scenarios="1"/>
  <mergeCells count="61">
    <mergeCell ref="I7:J7"/>
    <mergeCell ref="I8:J8"/>
    <mergeCell ref="C22:D22"/>
    <mergeCell ref="E22:G22"/>
    <mergeCell ref="H22:J22"/>
    <mergeCell ref="B11:J11"/>
    <mergeCell ref="B13:B14"/>
    <mergeCell ref="C13:D14"/>
    <mergeCell ref="J13:J14"/>
    <mergeCell ref="C15:D15"/>
    <mergeCell ref="C16:D16"/>
    <mergeCell ref="C17:D17"/>
    <mergeCell ref="C21:D21"/>
    <mergeCell ref="E21:G21"/>
    <mergeCell ref="H21:J21"/>
    <mergeCell ref="C23:D23"/>
    <mergeCell ref="F23:J23"/>
    <mergeCell ref="C24:D24"/>
    <mergeCell ref="F24:J24"/>
    <mergeCell ref="C25:D25"/>
    <mergeCell ref="F25:J25"/>
    <mergeCell ref="E29:G29"/>
    <mergeCell ref="H29:J29"/>
    <mergeCell ref="C26:D26"/>
    <mergeCell ref="E26:G26"/>
    <mergeCell ref="H26:J26"/>
    <mergeCell ref="C27:D27"/>
    <mergeCell ref="E27:G27"/>
    <mergeCell ref="H27:J27"/>
    <mergeCell ref="B30:B34"/>
    <mergeCell ref="C30:D30"/>
    <mergeCell ref="H30:J33"/>
    <mergeCell ref="C33:D33"/>
    <mergeCell ref="C34:D34"/>
    <mergeCell ref="E34:G34"/>
    <mergeCell ref="H34:J34"/>
    <mergeCell ref="C42:D42"/>
    <mergeCell ref="H42:J42"/>
    <mergeCell ref="D44:G44"/>
    <mergeCell ref="C37:D37"/>
    <mergeCell ref="E37:G37"/>
    <mergeCell ref="H37:J37"/>
    <mergeCell ref="C38:D38"/>
    <mergeCell ref="H38:J38"/>
    <mergeCell ref="H39:J39"/>
    <mergeCell ref="G8:H8"/>
    <mergeCell ref="G9:H9"/>
    <mergeCell ref="I9:J9"/>
    <mergeCell ref="H40:J40"/>
    <mergeCell ref="C41:D41"/>
    <mergeCell ref="H41:J41"/>
    <mergeCell ref="C35:D35"/>
    <mergeCell ref="E35:G35"/>
    <mergeCell ref="H35:J35"/>
    <mergeCell ref="C36:D36"/>
    <mergeCell ref="E36:G36"/>
    <mergeCell ref="H36:J36"/>
    <mergeCell ref="C28:D28"/>
    <mergeCell ref="E28:G28"/>
    <mergeCell ref="H28:J28"/>
    <mergeCell ref="C29:D29"/>
  </mergeCells>
  <conditionalFormatting sqref="J15">
    <cfRule type="cellIs" dxfId="3" priority="5" operator="lessThan">
      <formula>0</formula>
    </cfRule>
    <cfRule type="cellIs" dxfId="2" priority="6" operator="lessThan">
      <formula>0</formula>
    </cfRule>
  </conditionalFormatting>
  <hyperlinks>
    <hyperlink ref="B3" r:id="rId1" xr:uid="{11BFA64B-2BB0-4006-8058-786BFD6A944F}"/>
  </hyperlinks>
  <pageMargins left="0.25" right="0.25" top="0.25" bottom="0.25" header="0.3" footer="0.3"/>
  <pageSetup paperSize="9" scale="38" fitToHeight="0" orientation="portrait" horizontalDpi="4294967292" verticalDpi="4294967292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Button 1">
              <controlPr defaultSize="0" print="0" autoFill="0" autoPict="0" macro="[0]!Macro9">
                <anchor moveWithCells="1">
                  <from>
                    <xdr:col>1</xdr:col>
                    <xdr:colOff>133350</xdr:colOff>
                    <xdr:row>5</xdr:row>
                    <xdr:rowOff>104775</xdr:rowOff>
                  </from>
                  <to>
                    <xdr:col>2</xdr:col>
                    <xdr:colOff>1314450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2:T217"/>
  <sheetViews>
    <sheetView showGridLines="0" topLeftCell="A3" zoomScale="51" zoomScaleNormal="51" workbookViewId="0">
      <selection activeCell="K14" sqref="K14"/>
    </sheetView>
  </sheetViews>
  <sheetFormatPr defaultColWidth="11.5546875" defaultRowHeight="17.25" x14ac:dyDescent="0.3"/>
  <cols>
    <col min="1" max="1" width="4.109375" style="87" customWidth="1"/>
    <col min="2" max="2" width="36.109375" style="1" customWidth="1"/>
    <col min="3" max="3" width="48.44140625" style="1" customWidth="1"/>
    <col min="4" max="4" width="4.44140625" style="1" customWidth="1"/>
    <col min="5" max="6" width="24" style="1" customWidth="1"/>
    <col min="7" max="7" width="4.88671875" style="1" customWidth="1"/>
    <col min="8" max="9" width="24" style="1" customWidth="1"/>
    <col min="10" max="10" width="4.88671875" style="30" customWidth="1"/>
    <col min="11" max="12" width="24" style="1" customWidth="1"/>
    <col min="13" max="13" width="4.88671875" style="30" customWidth="1"/>
    <col min="14" max="15" width="24" style="1" customWidth="1"/>
    <col min="16" max="16" width="4.88671875" style="1" customWidth="1"/>
    <col min="17" max="18" width="24" style="1" customWidth="1"/>
    <col min="19" max="19" width="22.44140625" style="1" customWidth="1"/>
    <col min="20" max="20" width="31.6640625" style="1" customWidth="1"/>
    <col min="21" max="228" width="11.5546875" style="1"/>
    <col min="229" max="229" width="5.44140625" style="1" bestFit="1" customWidth="1"/>
    <col min="230" max="230" width="33" style="1" bestFit="1" customWidth="1"/>
    <col min="231" max="231" width="33" style="1" customWidth="1"/>
    <col min="232" max="232" width="19.109375" style="1" customWidth="1"/>
    <col min="233" max="259" width="13.6640625" style="1" customWidth="1"/>
    <col min="260" max="260" width="70.5546875" style="1" customWidth="1"/>
    <col min="261" max="484" width="11.5546875" style="1"/>
    <col min="485" max="485" width="5.44140625" style="1" bestFit="1" customWidth="1"/>
    <col min="486" max="486" width="33" style="1" bestFit="1" customWidth="1"/>
    <col min="487" max="487" width="33" style="1" customWidth="1"/>
    <col min="488" max="488" width="19.109375" style="1" customWidth="1"/>
    <col min="489" max="515" width="13.6640625" style="1" customWidth="1"/>
    <col min="516" max="516" width="70.5546875" style="1" customWidth="1"/>
    <col min="517" max="740" width="11.5546875" style="1"/>
    <col min="741" max="741" width="5.44140625" style="1" bestFit="1" customWidth="1"/>
    <col min="742" max="742" width="33" style="1" bestFit="1" customWidth="1"/>
    <col min="743" max="743" width="33" style="1" customWidth="1"/>
    <col min="744" max="744" width="19.109375" style="1" customWidth="1"/>
    <col min="745" max="771" width="13.6640625" style="1" customWidth="1"/>
    <col min="772" max="772" width="70.5546875" style="1" customWidth="1"/>
    <col min="773" max="996" width="11.5546875" style="1"/>
    <col min="997" max="997" width="5.44140625" style="1" bestFit="1" customWidth="1"/>
    <col min="998" max="998" width="33" style="1" bestFit="1" customWidth="1"/>
    <col min="999" max="999" width="33" style="1" customWidth="1"/>
    <col min="1000" max="1000" width="19.109375" style="1" customWidth="1"/>
    <col min="1001" max="1027" width="13.6640625" style="1" customWidth="1"/>
    <col min="1028" max="1028" width="70.5546875" style="1" customWidth="1"/>
    <col min="1029" max="1252" width="11.5546875" style="1"/>
    <col min="1253" max="1253" width="5.44140625" style="1" bestFit="1" customWidth="1"/>
    <col min="1254" max="1254" width="33" style="1" bestFit="1" customWidth="1"/>
    <col min="1255" max="1255" width="33" style="1" customWidth="1"/>
    <col min="1256" max="1256" width="19.109375" style="1" customWidth="1"/>
    <col min="1257" max="1283" width="13.6640625" style="1" customWidth="1"/>
    <col min="1284" max="1284" width="70.5546875" style="1" customWidth="1"/>
    <col min="1285" max="1508" width="11.5546875" style="1"/>
    <col min="1509" max="1509" width="5.44140625" style="1" bestFit="1" customWidth="1"/>
    <col min="1510" max="1510" width="33" style="1" bestFit="1" customWidth="1"/>
    <col min="1511" max="1511" width="33" style="1" customWidth="1"/>
    <col min="1512" max="1512" width="19.109375" style="1" customWidth="1"/>
    <col min="1513" max="1539" width="13.6640625" style="1" customWidth="1"/>
    <col min="1540" max="1540" width="70.5546875" style="1" customWidth="1"/>
    <col min="1541" max="1764" width="11.5546875" style="1"/>
    <col min="1765" max="1765" width="5.44140625" style="1" bestFit="1" customWidth="1"/>
    <col min="1766" max="1766" width="33" style="1" bestFit="1" customWidth="1"/>
    <col min="1767" max="1767" width="33" style="1" customWidth="1"/>
    <col min="1768" max="1768" width="19.109375" style="1" customWidth="1"/>
    <col min="1769" max="1795" width="13.6640625" style="1" customWidth="1"/>
    <col min="1796" max="1796" width="70.5546875" style="1" customWidth="1"/>
    <col min="1797" max="2020" width="11.5546875" style="1"/>
    <col min="2021" max="2021" width="5.44140625" style="1" bestFit="1" customWidth="1"/>
    <col min="2022" max="2022" width="33" style="1" bestFit="1" customWidth="1"/>
    <col min="2023" max="2023" width="33" style="1" customWidth="1"/>
    <col min="2024" max="2024" width="19.109375" style="1" customWidth="1"/>
    <col min="2025" max="2051" width="13.6640625" style="1" customWidth="1"/>
    <col min="2052" max="2052" width="70.5546875" style="1" customWidth="1"/>
    <col min="2053" max="2276" width="11.5546875" style="1"/>
    <col min="2277" max="2277" width="5.44140625" style="1" bestFit="1" customWidth="1"/>
    <col min="2278" max="2278" width="33" style="1" bestFit="1" customWidth="1"/>
    <col min="2279" max="2279" width="33" style="1" customWidth="1"/>
    <col min="2280" max="2280" width="19.109375" style="1" customWidth="1"/>
    <col min="2281" max="2307" width="13.6640625" style="1" customWidth="1"/>
    <col min="2308" max="2308" width="70.5546875" style="1" customWidth="1"/>
    <col min="2309" max="2532" width="11.5546875" style="1"/>
    <col min="2533" max="2533" width="5.44140625" style="1" bestFit="1" customWidth="1"/>
    <col min="2534" max="2534" width="33" style="1" bestFit="1" customWidth="1"/>
    <col min="2535" max="2535" width="33" style="1" customWidth="1"/>
    <col min="2536" max="2536" width="19.109375" style="1" customWidth="1"/>
    <col min="2537" max="2563" width="13.6640625" style="1" customWidth="1"/>
    <col min="2564" max="2564" width="70.5546875" style="1" customWidth="1"/>
    <col min="2565" max="2788" width="11.5546875" style="1"/>
    <col min="2789" max="2789" width="5.44140625" style="1" bestFit="1" customWidth="1"/>
    <col min="2790" max="2790" width="33" style="1" bestFit="1" customWidth="1"/>
    <col min="2791" max="2791" width="33" style="1" customWidth="1"/>
    <col min="2792" max="2792" width="19.109375" style="1" customWidth="1"/>
    <col min="2793" max="2819" width="13.6640625" style="1" customWidth="1"/>
    <col min="2820" max="2820" width="70.5546875" style="1" customWidth="1"/>
    <col min="2821" max="3044" width="11.5546875" style="1"/>
    <col min="3045" max="3045" width="5.44140625" style="1" bestFit="1" customWidth="1"/>
    <col min="3046" max="3046" width="33" style="1" bestFit="1" customWidth="1"/>
    <col min="3047" max="3047" width="33" style="1" customWidth="1"/>
    <col min="3048" max="3048" width="19.109375" style="1" customWidth="1"/>
    <col min="3049" max="3075" width="13.6640625" style="1" customWidth="1"/>
    <col min="3076" max="3076" width="70.5546875" style="1" customWidth="1"/>
    <col min="3077" max="3300" width="11.5546875" style="1"/>
    <col min="3301" max="3301" width="5.44140625" style="1" bestFit="1" customWidth="1"/>
    <col min="3302" max="3302" width="33" style="1" bestFit="1" customWidth="1"/>
    <col min="3303" max="3303" width="33" style="1" customWidth="1"/>
    <col min="3304" max="3304" width="19.109375" style="1" customWidth="1"/>
    <col min="3305" max="3331" width="13.6640625" style="1" customWidth="1"/>
    <col min="3332" max="3332" width="70.5546875" style="1" customWidth="1"/>
    <col min="3333" max="3556" width="11.5546875" style="1"/>
    <col min="3557" max="3557" width="5.44140625" style="1" bestFit="1" customWidth="1"/>
    <col min="3558" max="3558" width="33" style="1" bestFit="1" customWidth="1"/>
    <col min="3559" max="3559" width="33" style="1" customWidth="1"/>
    <col min="3560" max="3560" width="19.109375" style="1" customWidth="1"/>
    <col min="3561" max="3587" width="13.6640625" style="1" customWidth="1"/>
    <col min="3588" max="3588" width="70.5546875" style="1" customWidth="1"/>
    <col min="3589" max="3812" width="11.5546875" style="1"/>
    <col min="3813" max="3813" width="5.44140625" style="1" bestFit="1" customWidth="1"/>
    <col min="3814" max="3814" width="33" style="1" bestFit="1" customWidth="1"/>
    <col min="3815" max="3815" width="33" style="1" customWidth="1"/>
    <col min="3816" max="3816" width="19.109375" style="1" customWidth="1"/>
    <col min="3817" max="3843" width="13.6640625" style="1" customWidth="1"/>
    <col min="3844" max="3844" width="70.5546875" style="1" customWidth="1"/>
    <col min="3845" max="4068" width="11.5546875" style="1"/>
    <col min="4069" max="4069" width="5.44140625" style="1" bestFit="1" customWidth="1"/>
    <col min="4070" max="4070" width="33" style="1" bestFit="1" customWidth="1"/>
    <col min="4071" max="4071" width="33" style="1" customWidth="1"/>
    <col min="4072" max="4072" width="19.109375" style="1" customWidth="1"/>
    <col min="4073" max="4099" width="13.6640625" style="1" customWidth="1"/>
    <col min="4100" max="4100" width="70.5546875" style="1" customWidth="1"/>
    <col min="4101" max="4324" width="11.5546875" style="1"/>
    <col min="4325" max="4325" width="5.44140625" style="1" bestFit="1" customWidth="1"/>
    <col min="4326" max="4326" width="33" style="1" bestFit="1" customWidth="1"/>
    <col min="4327" max="4327" width="33" style="1" customWidth="1"/>
    <col min="4328" max="4328" width="19.109375" style="1" customWidth="1"/>
    <col min="4329" max="4355" width="13.6640625" style="1" customWidth="1"/>
    <col min="4356" max="4356" width="70.5546875" style="1" customWidth="1"/>
    <col min="4357" max="4580" width="11.5546875" style="1"/>
    <col min="4581" max="4581" width="5.44140625" style="1" bestFit="1" customWidth="1"/>
    <col min="4582" max="4582" width="33" style="1" bestFit="1" customWidth="1"/>
    <col min="4583" max="4583" width="33" style="1" customWidth="1"/>
    <col min="4584" max="4584" width="19.109375" style="1" customWidth="1"/>
    <col min="4585" max="4611" width="13.6640625" style="1" customWidth="1"/>
    <col min="4612" max="4612" width="70.5546875" style="1" customWidth="1"/>
    <col min="4613" max="4836" width="11.5546875" style="1"/>
    <col min="4837" max="4837" width="5.44140625" style="1" bestFit="1" customWidth="1"/>
    <col min="4838" max="4838" width="33" style="1" bestFit="1" customWidth="1"/>
    <col min="4839" max="4839" width="33" style="1" customWidth="1"/>
    <col min="4840" max="4840" width="19.109375" style="1" customWidth="1"/>
    <col min="4841" max="4867" width="13.6640625" style="1" customWidth="1"/>
    <col min="4868" max="4868" width="70.5546875" style="1" customWidth="1"/>
    <col min="4869" max="5092" width="11.5546875" style="1"/>
    <col min="5093" max="5093" width="5.44140625" style="1" bestFit="1" customWidth="1"/>
    <col min="5094" max="5094" width="33" style="1" bestFit="1" customWidth="1"/>
    <col min="5095" max="5095" width="33" style="1" customWidth="1"/>
    <col min="5096" max="5096" width="19.109375" style="1" customWidth="1"/>
    <col min="5097" max="5123" width="13.6640625" style="1" customWidth="1"/>
    <col min="5124" max="5124" width="70.5546875" style="1" customWidth="1"/>
    <col min="5125" max="5348" width="11.5546875" style="1"/>
    <col min="5349" max="5349" width="5.44140625" style="1" bestFit="1" customWidth="1"/>
    <col min="5350" max="5350" width="33" style="1" bestFit="1" customWidth="1"/>
    <col min="5351" max="5351" width="33" style="1" customWidth="1"/>
    <col min="5352" max="5352" width="19.109375" style="1" customWidth="1"/>
    <col min="5353" max="5379" width="13.6640625" style="1" customWidth="1"/>
    <col min="5380" max="5380" width="70.5546875" style="1" customWidth="1"/>
    <col min="5381" max="5604" width="11.5546875" style="1"/>
    <col min="5605" max="5605" width="5.44140625" style="1" bestFit="1" customWidth="1"/>
    <col min="5606" max="5606" width="33" style="1" bestFit="1" customWidth="1"/>
    <col min="5607" max="5607" width="33" style="1" customWidth="1"/>
    <col min="5608" max="5608" width="19.109375" style="1" customWidth="1"/>
    <col min="5609" max="5635" width="13.6640625" style="1" customWidth="1"/>
    <col min="5636" max="5636" width="70.5546875" style="1" customWidth="1"/>
    <col min="5637" max="5860" width="11.5546875" style="1"/>
    <col min="5861" max="5861" width="5.44140625" style="1" bestFit="1" customWidth="1"/>
    <col min="5862" max="5862" width="33" style="1" bestFit="1" customWidth="1"/>
    <col min="5863" max="5863" width="33" style="1" customWidth="1"/>
    <col min="5864" max="5864" width="19.109375" style="1" customWidth="1"/>
    <col min="5865" max="5891" width="13.6640625" style="1" customWidth="1"/>
    <col min="5892" max="5892" width="70.5546875" style="1" customWidth="1"/>
    <col min="5893" max="6116" width="11.5546875" style="1"/>
    <col min="6117" max="6117" width="5.44140625" style="1" bestFit="1" customWidth="1"/>
    <col min="6118" max="6118" width="33" style="1" bestFit="1" customWidth="1"/>
    <col min="6119" max="6119" width="33" style="1" customWidth="1"/>
    <col min="6120" max="6120" width="19.109375" style="1" customWidth="1"/>
    <col min="6121" max="6147" width="13.6640625" style="1" customWidth="1"/>
    <col min="6148" max="6148" width="70.5546875" style="1" customWidth="1"/>
    <col min="6149" max="6372" width="11.5546875" style="1"/>
    <col min="6373" max="6373" width="5.44140625" style="1" bestFit="1" customWidth="1"/>
    <col min="6374" max="6374" width="33" style="1" bestFit="1" customWidth="1"/>
    <col min="6375" max="6375" width="33" style="1" customWidth="1"/>
    <col min="6376" max="6376" width="19.109375" style="1" customWidth="1"/>
    <col min="6377" max="6403" width="13.6640625" style="1" customWidth="1"/>
    <col min="6404" max="6404" width="70.5546875" style="1" customWidth="1"/>
    <col min="6405" max="6628" width="11.5546875" style="1"/>
    <col min="6629" max="6629" width="5.44140625" style="1" bestFit="1" customWidth="1"/>
    <col min="6630" max="6630" width="33" style="1" bestFit="1" customWidth="1"/>
    <col min="6631" max="6631" width="33" style="1" customWidth="1"/>
    <col min="6632" max="6632" width="19.109375" style="1" customWidth="1"/>
    <col min="6633" max="6659" width="13.6640625" style="1" customWidth="1"/>
    <col min="6660" max="6660" width="70.5546875" style="1" customWidth="1"/>
    <col min="6661" max="6884" width="11.5546875" style="1"/>
    <col min="6885" max="6885" width="5.44140625" style="1" bestFit="1" customWidth="1"/>
    <col min="6886" max="6886" width="33" style="1" bestFit="1" customWidth="1"/>
    <col min="6887" max="6887" width="33" style="1" customWidth="1"/>
    <col min="6888" max="6888" width="19.109375" style="1" customWidth="1"/>
    <col min="6889" max="6915" width="13.6640625" style="1" customWidth="1"/>
    <col min="6916" max="6916" width="70.5546875" style="1" customWidth="1"/>
    <col min="6917" max="7140" width="11.5546875" style="1"/>
    <col min="7141" max="7141" width="5.44140625" style="1" bestFit="1" customWidth="1"/>
    <col min="7142" max="7142" width="33" style="1" bestFit="1" customWidth="1"/>
    <col min="7143" max="7143" width="33" style="1" customWidth="1"/>
    <col min="7144" max="7144" width="19.109375" style="1" customWidth="1"/>
    <col min="7145" max="7171" width="13.6640625" style="1" customWidth="1"/>
    <col min="7172" max="7172" width="70.5546875" style="1" customWidth="1"/>
    <col min="7173" max="7396" width="11.5546875" style="1"/>
    <col min="7397" max="7397" width="5.44140625" style="1" bestFit="1" customWidth="1"/>
    <col min="7398" max="7398" width="33" style="1" bestFit="1" customWidth="1"/>
    <col min="7399" max="7399" width="33" style="1" customWidth="1"/>
    <col min="7400" max="7400" width="19.109375" style="1" customWidth="1"/>
    <col min="7401" max="7427" width="13.6640625" style="1" customWidth="1"/>
    <col min="7428" max="7428" width="70.5546875" style="1" customWidth="1"/>
    <col min="7429" max="7652" width="11.5546875" style="1"/>
    <col min="7653" max="7653" width="5.44140625" style="1" bestFit="1" customWidth="1"/>
    <col min="7654" max="7654" width="33" style="1" bestFit="1" customWidth="1"/>
    <col min="7655" max="7655" width="33" style="1" customWidth="1"/>
    <col min="7656" max="7656" width="19.109375" style="1" customWidth="1"/>
    <col min="7657" max="7683" width="13.6640625" style="1" customWidth="1"/>
    <col min="7684" max="7684" width="70.5546875" style="1" customWidth="1"/>
    <col min="7685" max="7908" width="11.5546875" style="1"/>
    <col min="7909" max="7909" width="5.44140625" style="1" bestFit="1" customWidth="1"/>
    <col min="7910" max="7910" width="33" style="1" bestFit="1" customWidth="1"/>
    <col min="7911" max="7911" width="33" style="1" customWidth="1"/>
    <col min="7912" max="7912" width="19.109375" style="1" customWidth="1"/>
    <col min="7913" max="7939" width="13.6640625" style="1" customWidth="1"/>
    <col min="7940" max="7940" width="70.5546875" style="1" customWidth="1"/>
    <col min="7941" max="8164" width="11.5546875" style="1"/>
    <col min="8165" max="8165" width="5.44140625" style="1" bestFit="1" customWidth="1"/>
    <col min="8166" max="8166" width="33" style="1" bestFit="1" customWidth="1"/>
    <col min="8167" max="8167" width="33" style="1" customWidth="1"/>
    <col min="8168" max="8168" width="19.109375" style="1" customWidth="1"/>
    <col min="8169" max="8195" width="13.6640625" style="1" customWidth="1"/>
    <col min="8196" max="8196" width="70.5546875" style="1" customWidth="1"/>
    <col min="8197" max="8420" width="11.5546875" style="1"/>
    <col min="8421" max="8421" width="5.44140625" style="1" bestFit="1" customWidth="1"/>
    <col min="8422" max="8422" width="33" style="1" bestFit="1" customWidth="1"/>
    <col min="8423" max="8423" width="33" style="1" customWidth="1"/>
    <col min="8424" max="8424" width="19.109375" style="1" customWidth="1"/>
    <col min="8425" max="8451" width="13.6640625" style="1" customWidth="1"/>
    <col min="8452" max="8452" width="70.5546875" style="1" customWidth="1"/>
    <col min="8453" max="8676" width="11.5546875" style="1"/>
    <col min="8677" max="8677" width="5.44140625" style="1" bestFit="1" customWidth="1"/>
    <col min="8678" max="8678" width="33" style="1" bestFit="1" customWidth="1"/>
    <col min="8679" max="8679" width="33" style="1" customWidth="1"/>
    <col min="8680" max="8680" width="19.109375" style="1" customWidth="1"/>
    <col min="8681" max="8707" width="13.6640625" style="1" customWidth="1"/>
    <col min="8708" max="8708" width="70.5546875" style="1" customWidth="1"/>
    <col min="8709" max="8932" width="11.5546875" style="1"/>
    <col min="8933" max="8933" width="5.44140625" style="1" bestFit="1" customWidth="1"/>
    <col min="8934" max="8934" width="33" style="1" bestFit="1" customWidth="1"/>
    <col min="8935" max="8935" width="33" style="1" customWidth="1"/>
    <col min="8936" max="8936" width="19.109375" style="1" customWidth="1"/>
    <col min="8937" max="8963" width="13.6640625" style="1" customWidth="1"/>
    <col min="8964" max="8964" width="70.5546875" style="1" customWidth="1"/>
    <col min="8965" max="9188" width="11.5546875" style="1"/>
    <col min="9189" max="9189" width="5.44140625" style="1" bestFit="1" customWidth="1"/>
    <col min="9190" max="9190" width="33" style="1" bestFit="1" customWidth="1"/>
    <col min="9191" max="9191" width="33" style="1" customWidth="1"/>
    <col min="9192" max="9192" width="19.109375" style="1" customWidth="1"/>
    <col min="9193" max="9219" width="13.6640625" style="1" customWidth="1"/>
    <col min="9220" max="9220" width="70.5546875" style="1" customWidth="1"/>
    <col min="9221" max="9444" width="11.5546875" style="1"/>
    <col min="9445" max="9445" width="5.44140625" style="1" bestFit="1" customWidth="1"/>
    <col min="9446" max="9446" width="33" style="1" bestFit="1" customWidth="1"/>
    <col min="9447" max="9447" width="33" style="1" customWidth="1"/>
    <col min="9448" max="9448" width="19.109375" style="1" customWidth="1"/>
    <col min="9449" max="9475" width="13.6640625" style="1" customWidth="1"/>
    <col min="9476" max="9476" width="70.5546875" style="1" customWidth="1"/>
    <col min="9477" max="9700" width="11.5546875" style="1"/>
    <col min="9701" max="9701" width="5.44140625" style="1" bestFit="1" customWidth="1"/>
    <col min="9702" max="9702" width="33" style="1" bestFit="1" customWidth="1"/>
    <col min="9703" max="9703" width="33" style="1" customWidth="1"/>
    <col min="9704" max="9704" width="19.109375" style="1" customWidth="1"/>
    <col min="9705" max="9731" width="13.6640625" style="1" customWidth="1"/>
    <col min="9732" max="9732" width="70.5546875" style="1" customWidth="1"/>
    <col min="9733" max="9956" width="11.5546875" style="1"/>
    <col min="9957" max="9957" width="5.44140625" style="1" bestFit="1" customWidth="1"/>
    <col min="9958" max="9958" width="33" style="1" bestFit="1" customWidth="1"/>
    <col min="9959" max="9959" width="33" style="1" customWidth="1"/>
    <col min="9960" max="9960" width="19.109375" style="1" customWidth="1"/>
    <col min="9961" max="9987" width="13.6640625" style="1" customWidth="1"/>
    <col min="9988" max="9988" width="70.5546875" style="1" customWidth="1"/>
    <col min="9989" max="10212" width="11.5546875" style="1"/>
    <col min="10213" max="10213" width="5.44140625" style="1" bestFit="1" customWidth="1"/>
    <col min="10214" max="10214" width="33" style="1" bestFit="1" customWidth="1"/>
    <col min="10215" max="10215" width="33" style="1" customWidth="1"/>
    <col min="10216" max="10216" width="19.109375" style="1" customWidth="1"/>
    <col min="10217" max="10243" width="13.6640625" style="1" customWidth="1"/>
    <col min="10244" max="10244" width="70.5546875" style="1" customWidth="1"/>
    <col min="10245" max="10468" width="11.5546875" style="1"/>
    <col min="10469" max="10469" width="5.44140625" style="1" bestFit="1" customWidth="1"/>
    <col min="10470" max="10470" width="33" style="1" bestFit="1" customWidth="1"/>
    <col min="10471" max="10471" width="33" style="1" customWidth="1"/>
    <col min="10472" max="10472" width="19.109375" style="1" customWidth="1"/>
    <col min="10473" max="10499" width="13.6640625" style="1" customWidth="1"/>
    <col min="10500" max="10500" width="70.5546875" style="1" customWidth="1"/>
    <col min="10501" max="10724" width="11.5546875" style="1"/>
    <col min="10725" max="10725" width="5.44140625" style="1" bestFit="1" customWidth="1"/>
    <col min="10726" max="10726" width="33" style="1" bestFit="1" customWidth="1"/>
    <col min="10727" max="10727" width="33" style="1" customWidth="1"/>
    <col min="10728" max="10728" width="19.109375" style="1" customWidth="1"/>
    <col min="10729" max="10755" width="13.6640625" style="1" customWidth="1"/>
    <col min="10756" max="10756" width="70.5546875" style="1" customWidth="1"/>
    <col min="10757" max="10980" width="11.5546875" style="1"/>
    <col min="10981" max="10981" width="5.44140625" style="1" bestFit="1" customWidth="1"/>
    <col min="10982" max="10982" width="33" style="1" bestFit="1" customWidth="1"/>
    <col min="10983" max="10983" width="33" style="1" customWidth="1"/>
    <col min="10984" max="10984" width="19.109375" style="1" customWidth="1"/>
    <col min="10985" max="11011" width="13.6640625" style="1" customWidth="1"/>
    <col min="11012" max="11012" width="70.5546875" style="1" customWidth="1"/>
    <col min="11013" max="11236" width="11.5546875" style="1"/>
    <col min="11237" max="11237" width="5.44140625" style="1" bestFit="1" customWidth="1"/>
    <col min="11238" max="11238" width="33" style="1" bestFit="1" customWidth="1"/>
    <col min="11239" max="11239" width="33" style="1" customWidth="1"/>
    <col min="11240" max="11240" width="19.109375" style="1" customWidth="1"/>
    <col min="11241" max="11267" width="13.6640625" style="1" customWidth="1"/>
    <col min="11268" max="11268" width="70.5546875" style="1" customWidth="1"/>
    <col min="11269" max="11492" width="11.5546875" style="1"/>
    <col min="11493" max="11493" width="5.44140625" style="1" bestFit="1" customWidth="1"/>
    <col min="11494" max="11494" width="33" style="1" bestFit="1" customWidth="1"/>
    <col min="11495" max="11495" width="33" style="1" customWidth="1"/>
    <col min="11496" max="11496" width="19.109375" style="1" customWidth="1"/>
    <col min="11497" max="11523" width="13.6640625" style="1" customWidth="1"/>
    <col min="11524" max="11524" width="70.5546875" style="1" customWidth="1"/>
    <col min="11525" max="11748" width="11.5546875" style="1"/>
    <col min="11749" max="11749" width="5.44140625" style="1" bestFit="1" customWidth="1"/>
    <col min="11750" max="11750" width="33" style="1" bestFit="1" customWidth="1"/>
    <col min="11751" max="11751" width="33" style="1" customWidth="1"/>
    <col min="11752" max="11752" width="19.109375" style="1" customWidth="1"/>
    <col min="11753" max="11779" width="13.6640625" style="1" customWidth="1"/>
    <col min="11780" max="11780" width="70.5546875" style="1" customWidth="1"/>
    <col min="11781" max="12004" width="11.5546875" style="1"/>
    <col min="12005" max="12005" width="5.44140625" style="1" bestFit="1" customWidth="1"/>
    <col min="12006" max="12006" width="33" style="1" bestFit="1" customWidth="1"/>
    <col min="12007" max="12007" width="33" style="1" customWidth="1"/>
    <col min="12008" max="12008" width="19.109375" style="1" customWidth="1"/>
    <col min="12009" max="12035" width="13.6640625" style="1" customWidth="1"/>
    <col min="12036" max="12036" width="70.5546875" style="1" customWidth="1"/>
    <col min="12037" max="12260" width="11.5546875" style="1"/>
    <col min="12261" max="12261" width="5.44140625" style="1" bestFit="1" customWidth="1"/>
    <col min="12262" max="12262" width="33" style="1" bestFit="1" customWidth="1"/>
    <col min="12263" max="12263" width="33" style="1" customWidth="1"/>
    <col min="12264" max="12264" width="19.109375" style="1" customWidth="1"/>
    <col min="12265" max="12291" width="13.6640625" style="1" customWidth="1"/>
    <col min="12292" max="12292" width="70.5546875" style="1" customWidth="1"/>
    <col min="12293" max="12516" width="11.5546875" style="1"/>
    <col min="12517" max="12517" width="5.44140625" style="1" bestFit="1" customWidth="1"/>
    <col min="12518" max="12518" width="33" style="1" bestFit="1" customWidth="1"/>
    <col min="12519" max="12519" width="33" style="1" customWidth="1"/>
    <col min="12520" max="12520" width="19.109375" style="1" customWidth="1"/>
    <col min="12521" max="12547" width="13.6640625" style="1" customWidth="1"/>
    <col min="12548" max="12548" width="70.5546875" style="1" customWidth="1"/>
    <col min="12549" max="12772" width="11.5546875" style="1"/>
    <col min="12773" max="12773" width="5.44140625" style="1" bestFit="1" customWidth="1"/>
    <col min="12774" max="12774" width="33" style="1" bestFit="1" customWidth="1"/>
    <col min="12775" max="12775" width="33" style="1" customWidth="1"/>
    <col min="12776" max="12776" width="19.109375" style="1" customWidth="1"/>
    <col min="12777" max="12803" width="13.6640625" style="1" customWidth="1"/>
    <col min="12804" max="12804" width="70.5546875" style="1" customWidth="1"/>
    <col min="12805" max="13028" width="11.5546875" style="1"/>
    <col min="13029" max="13029" width="5.44140625" style="1" bestFit="1" customWidth="1"/>
    <col min="13030" max="13030" width="33" style="1" bestFit="1" customWidth="1"/>
    <col min="13031" max="13031" width="33" style="1" customWidth="1"/>
    <col min="13032" max="13032" width="19.109375" style="1" customWidth="1"/>
    <col min="13033" max="13059" width="13.6640625" style="1" customWidth="1"/>
    <col min="13060" max="13060" width="70.5546875" style="1" customWidth="1"/>
    <col min="13061" max="13284" width="11.5546875" style="1"/>
    <col min="13285" max="13285" width="5.44140625" style="1" bestFit="1" customWidth="1"/>
    <col min="13286" max="13286" width="33" style="1" bestFit="1" customWidth="1"/>
    <col min="13287" max="13287" width="33" style="1" customWidth="1"/>
    <col min="13288" max="13288" width="19.109375" style="1" customWidth="1"/>
    <col min="13289" max="13315" width="13.6640625" style="1" customWidth="1"/>
    <col min="13316" max="13316" width="70.5546875" style="1" customWidth="1"/>
    <col min="13317" max="13540" width="11.5546875" style="1"/>
    <col min="13541" max="13541" width="5.44140625" style="1" bestFit="1" customWidth="1"/>
    <col min="13542" max="13542" width="33" style="1" bestFit="1" customWidth="1"/>
    <col min="13543" max="13543" width="33" style="1" customWidth="1"/>
    <col min="13544" max="13544" width="19.109375" style="1" customWidth="1"/>
    <col min="13545" max="13571" width="13.6640625" style="1" customWidth="1"/>
    <col min="13572" max="13572" width="70.5546875" style="1" customWidth="1"/>
    <col min="13573" max="13796" width="11.5546875" style="1"/>
    <col min="13797" max="13797" width="5.44140625" style="1" bestFit="1" customWidth="1"/>
    <col min="13798" max="13798" width="33" style="1" bestFit="1" customWidth="1"/>
    <col min="13799" max="13799" width="33" style="1" customWidth="1"/>
    <col min="13800" max="13800" width="19.109375" style="1" customWidth="1"/>
    <col min="13801" max="13827" width="13.6640625" style="1" customWidth="1"/>
    <col min="13828" max="13828" width="70.5546875" style="1" customWidth="1"/>
    <col min="13829" max="14052" width="11.5546875" style="1"/>
    <col min="14053" max="14053" width="5.44140625" style="1" bestFit="1" customWidth="1"/>
    <col min="14054" max="14054" width="33" style="1" bestFit="1" customWidth="1"/>
    <col min="14055" max="14055" width="33" style="1" customWidth="1"/>
    <col min="14056" max="14056" width="19.109375" style="1" customWidth="1"/>
    <col min="14057" max="14083" width="13.6640625" style="1" customWidth="1"/>
    <col min="14084" max="14084" width="70.5546875" style="1" customWidth="1"/>
    <col min="14085" max="14308" width="11.5546875" style="1"/>
    <col min="14309" max="14309" width="5.44140625" style="1" bestFit="1" customWidth="1"/>
    <col min="14310" max="14310" width="33" style="1" bestFit="1" customWidth="1"/>
    <col min="14311" max="14311" width="33" style="1" customWidth="1"/>
    <col min="14312" max="14312" width="19.109375" style="1" customWidth="1"/>
    <col min="14313" max="14339" width="13.6640625" style="1" customWidth="1"/>
    <col min="14340" max="14340" width="70.5546875" style="1" customWidth="1"/>
    <col min="14341" max="14564" width="11.5546875" style="1"/>
    <col min="14565" max="14565" width="5.44140625" style="1" bestFit="1" customWidth="1"/>
    <col min="14566" max="14566" width="33" style="1" bestFit="1" customWidth="1"/>
    <col min="14567" max="14567" width="33" style="1" customWidth="1"/>
    <col min="14568" max="14568" width="19.109375" style="1" customWidth="1"/>
    <col min="14569" max="14595" width="13.6640625" style="1" customWidth="1"/>
    <col min="14596" max="14596" width="70.5546875" style="1" customWidth="1"/>
    <col min="14597" max="14820" width="11.5546875" style="1"/>
    <col min="14821" max="14821" width="5.44140625" style="1" bestFit="1" customWidth="1"/>
    <col min="14822" max="14822" width="33" style="1" bestFit="1" customWidth="1"/>
    <col min="14823" max="14823" width="33" style="1" customWidth="1"/>
    <col min="14824" max="14824" width="19.109375" style="1" customWidth="1"/>
    <col min="14825" max="14851" width="13.6640625" style="1" customWidth="1"/>
    <col min="14852" max="14852" width="70.5546875" style="1" customWidth="1"/>
    <col min="14853" max="15076" width="11.5546875" style="1"/>
    <col min="15077" max="15077" width="5.44140625" style="1" bestFit="1" customWidth="1"/>
    <col min="15078" max="15078" width="33" style="1" bestFit="1" customWidth="1"/>
    <col min="15079" max="15079" width="33" style="1" customWidth="1"/>
    <col min="15080" max="15080" width="19.109375" style="1" customWidth="1"/>
    <col min="15081" max="15107" width="13.6640625" style="1" customWidth="1"/>
    <col min="15108" max="15108" width="70.5546875" style="1" customWidth="1"/>
    <col min="15109" max="15332" width="11.5546875" style="1"/>
    <col min="15333" max="15333" width="5.44140625" style="1" bestFit="1" customWidth="1"/>
    <col min="15334" max="15334" width="33" style="1" bestFit="1" customWidth="1"/>
    <col min="15335" max="15335" width="33" style="1" customWidth="1"/>
    <col min="15336" max="15336" width="19.109375" style="1" customWidth="1"/>
    <col min="15337" max="15363" width="13.6640625" style="1" customWidth="1"/>
    <col min="15364" max="15364" width="70.5546875" style="1" customWidth="1"/>
    <col min="15365" max="15588" width="11.5546875" style="1"/>
    <col min="15589" max="15589" width="5.44140625" style="1" bestFit="1" customWidth="1"/>
    <col min="15590" max="15590" width="33" style="1" bestFit="1" customWidth="1"/>
    <col min="15591" max="15591" width="33" style="1" customWidth="1"/>
    <col min="15592" max="15592" width="19.109375" style="1" customWidth="1"/>
    <col min="15593" max="15619" width="13.6640625" style="1" customWidth="1"/>
    <col min="15620" max="15620" width="70.5546875" style="1" customWidth="1"/>
    <col min="15621" max="15844" width="11.5546875" style="1"/>
    <col min="15845" max="15845" width="5.44140625" style="1" bestFit="1" customWidth="1"/>
    <col min="15846" max="15846" width="33" style="1" bestFit="1" customWidth="1"/>
    <col min="15847" max="15847" width="33" style="1" customWidth="1"/>
    <col min="15848" max="15848" width="19.109375" style="1" customWidth="1"/>
    <col min="15849" max="15875" width="13.6640625" style="1" customWidth="1"/>
    <col min="15876" max="15876" width="70.5546875" style="1" customWidth="1"/>
    <col min="15877" max="16100" width="11.5546875" style="1"/>
    <col min="16101" max="16101" width="5.44140625" style="1" bestFit="1" customWidth="1"/>
    <col min="16102" max="16102" width="33" style="1" bestFit="1" customWidth="1"/>
    <col min="16103" max="16103" width="33" style="1" customWidth="1"/>
    <col min="16104" max="16104" width="19.109375" style="1" customWidth="1"/>
    <col min="16105" max="16131" width="13.6640625" style="1" customWidth="1"/>
    <col min="16132" max="16132" width="70.5546875" style="1" customWidth="1"/>
    <col min="16133" max="16384" width="11.5546875" style="1"/>
  </cols>
  <sheetData>
    <row r="2" spans="1:20" s="89" customFormat="1" ht="87.75" x14ac:dyDescent="1.05">
      <c r="A2" s="88"/>
      <c r="B2" s="175" t="s">
        <v>174</v>
      </c>
      <c r="J2" s="90"/>
      <c r="M2" s="90"/>
      <c r="Q2" s="376"/>
      <c r="R2" s="376"/>
    </row>
    <row r="3" spans="1:20" ht="35.25" customHeight="1" thickBot="1" x14ac:dyDescent="0.35"/>
    <row r="4" spans="1:20" ht="67.349999999999994" customHeight="1" x14ac:dyDescent="0.8">
      <c r="B4" s="352" t="s">
        <v>109</v>
      </c>
      <c r="C4" s="353"/>
      <c r="E4" s="370" t="s">
        <v>110</v>
      </c>
      <c r="F4" s="371"/>
      <c r="H4" s="366" t="s">
        <v>114</v>
      </c>
      <c r="I4" s="367"/>
      <c r="K4" s="366" t="s">
        <v>120</v>
      </c>
      <c r="L4" s="367"/>
      <c r="N4" s="370" t="s">
        <v>21</v>
      </c>
      <c r="O4" s="371"/>
      <c r="Q4" s="377" t="s">
        <v>102</v>
      </c>
      <c r="R4" s="378"/>
      <c r="S4" s="89"/>
    </row>
    <row r="5" spans="1:20" ht="54.75" customHeight="1" thickBot="1" x14ac:dyDescent="0.85">
      <c r="B5" s="354">
        <f>'Factory Input Fields'!C10</f>
        <v>6.96</v>
      </c>
      <c r="C5" s="355"/>
      <c r="E5" s="372">
        <v>85.28</v>
      </c>
      <c r="F5" s="373"/>
      <c r="H5" s="368">
        <f>'Factory Input Fields'!C40</f>
        <v>98.1</v>
      </c>
      <c r="I5" s="369"/>
      <c r="K5" s="383">
        <f>'Factory Input Fields'!C41</f>
        <v>124.96</v>
      </c>
      <c r="L5" s="384"/>
      <c r="N5" s="379">
        <f>'Factory Input Fields'!C22</f>
        <v>0</v>
      </c>
      <c r="O5" s="355"/>
      <c r="Q5" s="374">
        <f>'Factory Input Fields'!C12</f>
        <v>0</v>
      </c>
      <c r="R5" s="375"/>
      <c r="S5" s="89"/>
    </row>
    <row r="6" spans="1:20" ht="15.6" customHeight="1" x14ac:dyDescent="0.3">
      <c r="E6" s="91"/>
      <c r="F6" s="92"/>
      <c r="G6" s="92"/>
      <c r="H6" s="92"/>
      <c r="I6" s="92"/>
      <c r="J6" s="93"/>
      <c r="K6" s="92"/>
      <c r="L6" s="92"/>
      <c r="M6" s="93"/>
      <c r="N6" s="92"/>
      <c r="O6" s="92"/>
      <c r="P6" s="92"/>
      <c r="Q6" s="92"/>
      <c r="R6" s="92"/>
      <c r="S6" s="92"/>
      <c r="T6" s="92"/>
    </row>
    <row r="7" spans="1:20" ht="18" thickBot="1" x14ac:dyDescent="0.35"/>
    <row r="8" spans="1:20" s="4" customFormat="1" ht="52.35" customHeight="1" thickBot="1" x14ac:dyDescent="0.45">
      <c r="A8" s="94"/>
      <c r="B8" s="358" t="s">
        <v>6</v>
      </c>
      <c r="C8" s="359"/>
      <c r="D8" s="95"/>
      <c r="E8" s="356" t="s">
        <v>113</v>
      </c>
      <c r="F8" s="357"/>
      <c r="G8" s="95"/>
      <c r="H8" s="356" t="s">
        <v>115</v>
      </c>
      <c r="I8" s="357"/>
      <c r="J8" s="95"/>
      <c r="K8" s="385" t="s">
        <v>116</v>
      </c>
      <c r="L8" s="386"/>
      <c r="M8" s="95"/>
      <c r="N8" s="382" t="s">
        <v>7</v>
      </c>
      <c r="O8" s="382"/>
      <c r="P8" s="382"/>
      <c r="Q8" s="382"/>
      <c r="R8" s="382"/>
      <c r="S8" s="382"/>
      <c r="T8" s="382"/>
    </row>
    <row r="9" spans="1:20" ht="76.7" customHeight="1" x14ac:dyDescent="0.3">
      <c r="A9" s="96"/>
      <c r="B9" s="360"/>
      <c r="C9" s="361"/>
      <c r="D9" s="95"/>
      <c r="E9" s="97" t="s">
        <v>24</v>
      </c>
      <c r="F9" s="97" t="s">
        <v>17</v>
      </c>
      <c r="G9" s="98"/>
      <c r="H9" s="97" t="s">
        <v>24</v>
      </c>
      <c r="I9" s="97" t="s">
        <v>9</v>
      </c>
      <c r="J9" s="98"/>
      <c r="K9" s="97" t="s">
        <v>24</v>
      </c>
      <c r="L9" s="97" t="s">
        <v>9</v>
      </c>
      <c r="M9" s="95"/>
      <c r="N9" s="382"/>
      <c r="O9" s="382"/>
      <c r="P9" s="382"/>
      <c r="Q9" s="382"/>
      <c r="R9" s="382"/>
      <c r="S9" s="382"/>
      <c r="T9" s="382"/>
    </row>
    <row r="10" spans="1:20" ht="53.45" customHeight="1" x14ac:dyDescent="0.3">
      <c r="A10" s="99"/>
      <c r="B10" s="365" t="s">
        <v>11</v>
      </c>
      <c r="C10" s="171" t="s">
        <v>4</v>
      </c>
      <c r="D10" s="100"/>
      <c r="E10" s="101">
        <f>30*E5</f>
        <v>2558.4</v>
      </c>
      <c r="F10" s="101"/>
      <c r="G10" s="102"/>
      <c r="H10" s="103">
        <f>H5*30</f>
        <v>2943</v>
      </c>
      <c r="I10" s="103"/>
      <c r="J10" s="104"/>
      <c r="K10" s="101">
        <f>K5*30</f>
        <v>3748.7999999999997</v>
      </c>
      <c r="L10" s="101"/>
      <c r="M10" s="105"/>
      <c r="N10" s="381" t="s">
        <v>28</v>
      </c>
      <c r="O10" s="381"/>
      <c r="P10" s="381"/>
      <c r="Q10" s="381"/>
      <c r="R10" s="381"/>
      <c r="S10" s="381"/>
      <c r="T10" s="381"/>
    </row>
    <row r="11" spans="1:20" s="6" customFormat="1" ht="53.45" customHeight="1" x14ac:dyDescent="0.3">
      <c r="A11" s="99"/>
      <c r="B11" s="365"/>
      <c r="C11" s="171" t="s">
        <v>0</v>
      </c>
      <c r="D11" s="100"/>
      <c r="E11" s="101"/>
      <c r="F11" s="101">
        <f>E10/30/7.5*1.5*$N$5*4.33</f>
        <v>0</v>
      </c>
      <c r="G11" s="102"/>
      <c r="H11" s="103"/>
      <c r="I11" s="103">
        <f>H10/30/7.5*1.5*$N$5*4.33</f>
        <v>0</v>
      </c>
      <c r="J11" s="104"/>
      <c r="K11" s="101"/>
      <c r="L11" s="101">
        <f>K10/30/7.5*1.5*$N$5*4.33</f>
        <v>0</v>
      </c>
      <c r="M11" s="105"/>
      <c r="N11" s="381" t="s">
        <v>104</v>
      </c>
      <c r="O11" s="381"/>
      <c r="P11" s="381"/>
      <c r="Q11" s="381"/>
      <c r="R11" s="381"/>
      <c r="S11" s="381"/>
      <c r="T11" s="381"/>
    </row>
    <row r="12" spans="1:20" ht="53.45" customHeight="1" x14ac:dyDescent="0.3">
      <c r="A12" s="99"/>
      <c r="B12" s="365"/>
      <c r="C12" s="106" t="s">
        <v>23</v>
      </c>
      <c r="D12" s="107"/>
      <c r="E12" s="108">
        <f>SUM(E10:E11)</f>
        <v>2558.4</v>
      </c>
      <c r="F12" s="109">
        <f>SUM(F10:F11)</f>
        <v>0</v>
      </c>
      <c r="G12" s="110"/>
      <c r="H12" s="111">
        <f>SUM(H10:H11)</f>
        <v>2943</v>
      </c>
      <c r="I12" s="112">
        <f>SUM(I10:I11)</f>
        <v>0</v>
      </c>
      <c r="J12" s="113"/>
      <c r="K12" s="108">
        <f>SUM(K10:K11)</f>
        <v>3748.7999999999997</v>
      </c>
      <c r="L12" s="109">
        <f>SUM(L10:L11)</f>
        <v>0</v>
      </c>
      <c r="M12" s="114"/>
      <c r="N12" s="380"/>
      <c r="O12" s="380"/>
      <c r="P12" s="380"/>
      <c r="Q12" s="380"/>
      <c r="R12" s="380"/>
      <c r="S12" s="380"/>
      <c r="T12" s="380"/>
    </row>
    <row r="13" spans="1:20" ht="64.349999999999994" customHeight="1" x14ac:dyDescent="0.3">
      <c r="A13" s="99"/>
      <c r="B13" s="362" t="s">
        <v>12</v>
      </c>
      <c r="C13" s="170" t="s">
        <v>15</v>
      </c>
      <c r="D13" s="115"/>
      <c r="E13" s="119">
        <f>IFERROR(T13/$Q$5,0)</f>
        <v>0</v>
      </c>
      <c r="F13" s="101"/>
      <c r="G13" s="116"/>
      <c r="H13" s="103">
        <f>IFERROR(T13/$Q$5,0)</f>
        <v>0</v>
      </c>
      <c r="I13" s="121"/>
      <c r="J13" s="118"/>
      <c r="K13" s="101">
        <f>IFERROR(T13/$Q$5,0)</f>
        <v>0</v>
      </c>
      <c r="L13" s="122"/>
      <c r="M13" s="120"/>
      <c r="N13" s="346" t="s">
        <v>136</v>
      </c>
      <c r="O13" s="346"/>
      <c r="P13" s="346"/>
      <c r="Q13" s="346"/>
      <c r="R13" s="346"/>
      <c r="S13" s="346"/>
      <c r="T13" s="161">
        <f>'Factory Input Fields'!C27</f>
        <v>0</v>
      </c>
    </row>
    <row r="14" spans="1:20" ht="64.349999999999994" customHeight="1" x14ac:dyDescent="0.3">
      <c r="A14" s="99"/>
      <c r="B14" s="363"/>
      <c r="C14" s="170" t="s">
        <v>16</v>
      </c>
      <c r="D14" s="115"/>
      <c r="E14" s="119">
        <f>IFERROR(T14/$Q$5,0)</f>
        <v>0</v>
      </c>
      <c r="F14" s="101"/>
      <c r="G14" s="116"/>
      <c r="H14" s="103">
        <f>IFERROR(T14/$Q$5,0)</f>
        <v>0</v>
      </c>
      <c r="I14" s="121"/>
      <c r="J14" s="118"/>
      <c r="K14" s="101">
        <f>IFERROR(T14/$Q$5,0)</f>
        <v>0</v>
      </c>
      <c r="L14" s="122"/>
      <c r="M14" s="120"/>
      <c r="N14" s="346" t="s">
        <v>137</v>
      </c>
      <c r="O14" s="346"/>
      <c r="P14" s="346"/>
      <c r="Q14" s="346"/>
      <c r="R14" s="346"/>
      <c r="S14" s="346"/>
      <c r="T14" s="161">
        <f>'Factory Input Fields'!C28</f>
        <v>0</v>
      </c>
    </row>
    <row r="15" spans="1:20" ht="64.349999999999994" customHeight="1" x14ac:dyDescent="0.3">
      <c r="A15" s="99"/>
      <c r="B15" s="363"/>
      <c r="C15" s="170" t="s">
        <v>18</v>
      </c>
      <c r="D15" s="115"/>
      <c r="E15" s="119">
        <f>IFERROR(T15/$Q$5,0)</f>
        <v>0</v>
      </c>
      <c r="F15" s="101"/>
      <c r="G15" s="116"/>
      <c r="H15" s="103">
        <f>IFERROR(T15/$Q$5,0)</f>
        <v>0</v>
      </c>
      <c r="I15" s="121"/>
      <c r="J15" s="118"/>
      <c r="K15" s="101">
        <f>IFERROR(T15/$Q$5,0)</f>
        <v>0</v>
      </c>
      <c r="L15" s="122"/>
      <c r="M15" s="120"/>
      <c r="N15" s="346" t="s">
        <v>138</v>
      </c>
      <c r="O15" s="346"/>
      <c r="P15" s="346"/>
      <c r="Q15" s="346"/>
      <c r="R15" s="346"/>
      <c r="S15" s="346"/>
      <c r="T15" s="161">
        <f>'Factory Input Fields'!C29</f>
        <v>0</v>
      </c>
    </row>
    <row r="16" spans="1:20" ht="64.349999999999994" customHeight="1" x14ac:dyDescent="0.3">
      <c r="A16" s="99"/>
      <c r="B16" s="363"/>
      <c r="C16" s="170" t="s">
        <v>19</v>
      </c>
      <c r="D16" s="115"/>
      <c r="E16" s="119">
        <f>IFERROR(T16/$Q$5,0)</f>
        <v>0</v>
      </c>
      <c r="F16" s="101"/>
      <c r="G16" s="116"/>
      <c r="H16" s="103">
        <f>IFERROR(T16/$Q$5,0)</f>
        <v>0</v>
      </c>
      <c r="I16" s="121"/>
      <c r="J16" s="118"/>
      <c r="K16" s="101">
        <f>IFERROR(T16/$Q$5,0)</f>
        <v>0</v>
      </c>
      <c r="L16" s="122"/>
      <c r="M16" s="120"/>
      <c r="N16" s="346" t="s">
        <v>139</v>
      </c>
      <c r="O16" s="346"/>
      <c r="P16" s="346"/>
      <c r="Q16" s="346"/>
      <c r="R16" s="346"/>
      <c r="S16" s="346"/>
      <c r="T16" s="161">
        <f>'Factory Input Fields'!C30</f>
        <v>0</v>
      </c>
    </row>
    <row r="17" spans="1:20" ht="64.349999999999994" customHeight="1" x14ac:dyDescent="0.3">
      <c r="A17" s="99"/>
      <c r="B17" s="363"/>
      <c r="C17" s="170" t="s">
        <v>20</v>
      </c>
      <c r="D17" s="115"/>
      <c r="E17" s="119">
        <f>IFERROR(T17/$Q$5,0)</f>
        <v>0</v>
      </c>
      <c r="F17" s="101"/>
      <c r="G17" s="116"/>
      <c r="H17" s="103">
        <f>IFERROR(T17/$Q$5,0)</f>
        <v>0</v>
      </c>
      <c r="I17" s="121"/>
      <c r="J17" s="118"/>
      <c r="K17" s="101">
        <f>IFERROR(T17/$Q$5,0)</f>
        <v>0</v>
      </c>
      <c r="L17" s="122"/>
      <c r="M17" s="120"/>
      <c r="N17" s="346" t="s">
        <v>140</v>
      </c>
      <c r="O17" s="346"/>
      <c r="P17" s="346"/>
      <c r="Q17" s="346"/>
      <c r="R17" s="346"/>
      <c r="S17" s="346"/>
      <c r="T17" s="161">
        <f>'Factory Input Fields'!C31</f>
        <v>0</v>
      </c>
    </row>
    <row r="18" spans="1:20" s="12" customFormat="1" ht="55.35" customHeight="1" x14ac:dyDescent="0.2">
      <c r="A18" s="123"/>
      <c r="B18" s="364"/>
      <c r="C18" s="124" t="s">
        <v>5</v>
      </c>
      <c r="D18" s="107"/>
      <c r="E18" s="125">
        <f>SUM(E13:E17)</f>
        <v>0</v>
      </c>
      <c r="F18" s="125">
        <f>SUM(F13:F17)</f>
        <v>0</v>
      </c>
      <c r="G18" s="110"/>
      <c r="H18" s="126">
        <f>SUM(H13:H17)</f>
        <v>0</v>
      </c>
      <c r="I18" s="126">
        <f>SUM(I13:I17)</f>
        <v>0</v>
      </c>
      <c r="J18" s="113"/>
      <c r="K18" s="125">
        <f>SUM(K13:K17)</f>
        <v>0</v>
      </c>
      <c r="L18" s="125">
        <f>SUM(L13:L17)</f>
        <v>0</v>
      </c>
      <c r="M18" s="114"/>
      <c r="N18" s="348"/>
      <c r="O18" s="348"/>
      <c r="P18" s="348"/>
      <c r="Q18" s="348"/>
      <c r="R18" s="348"/>
      <c r="S18" s="348"/>
      <c r="T18" s="348"/>
    </row>
    <row r="19" spans="1:20" s="13" customFormat="1" ht="85.7" customHeight="1" x14ac:dyDescent="0.3">
      <c r="A19" s="99"/>
      <c r="B19" s="362" t="s">
        <v>13</v>
      </c>
      <c r="C19" s="170" t="s">
        <v>1</v>
      </c>
      <c r="D19" s="115"/>
      <c r="E19" s="119">
        <f>IFERROR(T19/Q5/12,0)</f>
        <v>0</v>
      </c>
      <c r="F19" s="101"/>
      <c r="G19" s="116"/>
      <c r="H19" s="117">
        <f>IFERROR(T19/Q5/12,0)</f>
        <v>0</v>
      </c>
      <c r="I19" s="103"/>
      <c r="J19" s="118"/>
      <c r="K19" s="119">
        <f>IFERROR(T19/Q5/12,0)</f>
        <v>0</v>
      </c>
      <c r="L19" s="101"/>
      <c r="M19" s="120"/>
      <c r="N19" s="345" t="s">
        <v>141</v>
      </c>
      <c r="O19" s="346"/>
      <c r="P19" s="346"/>
      <c r="Q19" s="346"/>
      <c r="R19" s="346"/>
      <c r="S19" s="346"/>
      <c r="T19" s="161">
        <f>'Factory Input Fields'!C35</f>
        <v>0</v>
      </c>
    </row>
    <row r="20" spans="1:20" s="13" customFormat="1" ht="85.7" customHeight="1" x14ac:dyDescent="0.3">
      <c r="A20" s="99"/>
      <c r="B20" s="363"/>
      <c r="C20" s="170" t="s">
        <v>158</v>
      </c>
      <c r="D20" s="115"/>
      <c r="E20" s="101">
        <f>IFERROR(T20/$Q$5,0)</f>
        <v>0</v>
      </c>
      <c r="F20" s="101"/>
      <c r="G20" s="116"/>
      <c r="H20" s="103">
        <f>IFERROR(T20/$Q$5,0)</f>
        <v>0</v>
      </c>
      <c r="I20" s="103"/>
      <c r="J20" s="118"/>
      <c r="K20" s="101">
        <f>IFERROR(T20/$Q$5,0)</f>
        <v>0</v>
      </c>
      <c r="L20" s="101"/>
      <c r="M20" s="120"/>
      <c r="N20" s="345" t="s">
        <v>160</v>
      </c>
      <c r="O20" s="346"/>
      <c r="P20" s="346"/>
      <c r="Q20" s="346"/>
      <c r="R20" s="346"/>
      <c r="S20" s="346"/>
      <c r="T20" s="161">
        <f>'Factory Input Fields'!C34</f>
        <v>0</v>
      </c>
    </row>
    <row r="21" spans="1:20" s="13" customFormat="1" ht="85.7" customHeight="1" x14ac:dyDescent="0.3">
      <c r="A21" s="99"/>
      <c r="B21" s="363"/>
      <c r="C21" s="170" t="s">
        <v>161</v>
      </c>
      <c r="D21" s="115"/>
      <c r="E21" s="101">
        <f>IFERROR(T21/$Q$5/12,0)</f>
        <v>0</v>
      </c>
      <c r="F21" s="101"/>
      <c r="G21" s="116"/>
      <c r="H21" s="103">
        <f>IFERROR(T21/$Q$5/12,0)</f>
        <v>0</v>
      </c>
      <c r="I21" s="103"/>
      <c r="J21" s="118"/>
      <c r="K21" s="101">
        <f>IFERROR(T21/$Q$5/12,0)</f>
        <v>0</v>
      </c>
      <c r="L21" s="101"/>
      <c r="M21" s="120"/>
      <c r="N21" s="345" t="s">
        <v>173</v>
      </c>
      <c r="O21" s="346"/>
      <c r="P21" s="346"/>
      <c r="Q21" s="346"/>
      <c r="R21" s="346"/>
      <c r="S21" s="346"/>
      <c r="T21" s="161">
        <f>'Factory Input Fields'!C33</f>
        <v>0</v>
      </c>
    </row>
    <row r="22" spans="1:20" s="13" customFormat="1" ht="85.7" customHeight="1" x14ac:dyDescent="0.3">
      <c r="A22" s="99"/>
      <c r="B22" s="363"/>
      <c r="C22" s="170" t="s">
        <v>26</v>
      </c>
      <c r="D22" s="115"/>
      <c r="E22" s="119">
        <f>E10*2%</f>
        <v>51.168000000000006</v>
      </c>
      <c r="F22" s="119">
        <f>F12*2%</f>
        <v>0</v>
      </c>
      <c r="G22" s="116"/>
      <c r="H22" s="117">
        <f>H12*2%</f>
        <v>58.86</v>
      </c>
      <c r="I22" s="117">
        <f>I12*2%</f>
        <v>0</v>
      </c>
      <c r="J22" s="118"/>
      <c r="K22" s="119">
        <f>K12*2%</f>
        <v>74.975999999999999</v>
      </c>
      <c r="L22" s="119">
        <f>L12*2%</f>
        <v>0</v>
      </c>
      <c r="M22" s="120"/>
      <c r="N22" s="347"/>
      <c r="O22" s="347"/>
      <c r="P22" s="347"/>
      <c r="Q22" s="347"/>
      <c r="R22" s="347"/>
      <c r="S22" s="347"/>
      <c r="T22" s="347"/>
    </row>
    <row r="23" spans="1:20" s="13" customFormat="1" ht="85.7" customHeight="1" x14ac:dyDescent="0.3">
      <c r="A23" s="99"/>
      <c r="B23" s="363"/>
      <c r="C23" s="170" t="s">
        <v>25</v>
      </c>
      <c r="D23" s="115"/>
      <c r="E23" s="119">
        <f>E10*20.5%</f>
        <v>524.47199999999998</v>
      </c>
      <c r="F23" s="119">
        <f>F12*20.5%</f>
        <v>0</v>
      </c>
      <c r="G23" s="116"/>
      <c r="H23" s="117">
        <f>H10*20.5%</f>
        <v>603.31499999999994</v>
      </c>
      <c r="I23" s="117">
        <f>I12*20.5%</f>
        <v>0</v>
      </c>
      <c r="J23" s="118"/>
      <c r="K23" s="119">
        <f>K10*20.5%</f>
        <v>768.50399999999991</v>
      </c>
      <c r="L23" s="119">
        <f>L12*20.5%</f>
        <v>0</v>
      </c>
      <c r="M23" s="120"/>
      <c r="N23" s="347"/>
      <c r="O23" s="347"/>
      <c r="P23" s="347"/>
      <c r="Q23" s="347"/>
      <c r="R23" s="347"/>
      <c r="S23" s="347"/>
      <c r="T23" s="347"/>
    </row>
    <row r="24" spans="1:20" s="13" customFormat="1" ht="85.7" customHeight="1" x14ac:dyDescent="0.3">
      <c r="A24" s="99"/>
      <c r="B24" s="363"/>
      <c r="C24" s="170" t="s">
        <v>30</v>
      </c>
      <c r="D24" s="115"/>
      <c r="E24" s="119">
        <f>IFERROR(T24/Q5/12,0)</f>
        <v>0</v>
      </c>
      <c r="F24" s="119"/>
      <c r="G24" s="116"/>
      <c r="H24" s="117">
        <f>IFERROR(T24/Q5/12,0)</f>
        <v>0</v>
      </c>
      <c r="I24" s="117"/>
      <c r="J24" s="118"/>
      <c r="K24" s="119">
        <f>IFERROR(T24/Q5/12,0)</f>
        <v>0</v>
      </c>
      <c r="L24" s="119"/>
      <c r="M24" s="120"/>
      <c r="N24" s="345" t="s">
        <v>142</v>
      </c>
      <c r="O24" s="346"/>
      <c r="P24" s="346"/>
      <c r="Q24" s="346"/>
      <c r="R24" s="346"/>
      <c r="S24" s="346"/>
      <c r="T24" s="161">
        <f>'Factory Input Fields'!C36</f>
        <v>0</v>
      </c>
    </row>
    <row r="25" spans="1:20" s="13" customFormat="1" ht="55.7" customHeight="1" x14ac:dyDescent="0.3">
      <c r="A25" s="99"/>
      <c r="B25" s="364"/>
      <c r="C25" s="124" t="s">
        <v>31</v>
      </c>
      <c r="D25" s="115"/>
      <c r="E25" s="108">
        <f>SUM(E19:E24)</f>
        <v>575.64</v>
      </c>
      <c r="F25" s="108">
        <f>SUM(F19:F24)</f>
        <v>0</v>
      </c>
      <c r="G25" s="127"/>
      <c r="H25" s="111">
        <f>SUM(H19:H24)</f>
        <v>662.17499999999995</v>
      </c>
      <c r="I25" s="111">
        <f>SUM(I19:I24)</f>
        <v>0</v>
      </c>
      <c r="J25" s="118"/>
      <c r="K25" s="108">
        <f>SUM(K19:K24)</f>
        <v>843.4799999999999</v>
      </c>
      <c r="L25" s="108">
        <f>SUM(L19:L24)</f>
        <v>0</v>
      </c>
      <c r="M25" s="120"/>
      <c r="N25" s="391"/>
      <c r="O25" s="392"/>
      <c r="P25" s="392"/>
      <c r="Q25" s="392"/>
      <c r="R25" s="392"/>
      <c r="S25" s="392"/>
      <c r="T25" s="393"/>
    </row>
    <row r="26" spans="1:20" ht="68.45" customHeight="1" x14ac:dyDescent="0.3">
      <c r="A26" s="99"/>
      <c r="B26" s="350" t="s">
        <v>27</v>
      </c>
      <c r="C26" s="350"/>
      <c r="D26" s="128"/>
      <c r="E26" s="129">
        <f>E25+E18+E12</f>
        <v>3134.04</v>
      </c>
      <c r="F26" s="129">
        <f>F25+F18+F12</f>
        <v>0</v>
      </c>
      <c r="G26" s="128"/>
      <c r="H26" s="130">
        <f>H25+H18+H12</f>
        <v>3605.1750000000002</v>
      </c>
      <c r="I26" s="130">
        <f>I25+I18+I12</f>
        <v>0</v>
      </c>
      <c r="J26" s="131"/>
      <c r="K26" s="132">
        <f>K25+K18+K12</f>
        <v>4592.28</v>
      </c>
      <c r="L26" s="132">
        <f>L25+L18+L12</f>
        <v>0</v>
      </c>
      <c r="M26" s="133"/>
      <c r="N26" s="389"/>
      <c r="O26" s="389"/>
      <c r="P26" s="389"/>
      <c r="Q26" s="389"/>
      <c r="R26" s="389"/>
      <c r="S26" s="389"/>
      <c r="T26" s="389"/>
    </row>
    <row r="27" spans="1:20" ht="68.45" customHeight="1" x14ac:dyDescent="0.3">
      <c r="A27" s="99"/>
      <c r="B27" s="350" t="s">
        <v>2</v>
      </c>
      <c r="C27" s="350"/>
      <c r="D27" s="128"/>
      <c r="E27" s="132">
        <f>45*4.33*60-('Factory Input Fields'!C15/12*8*60)</f>
        <v>11071</v>
      </c>
      <c r="F27" s="132">
        <f>$N$5*4.33*60-('Factory Input Fields'!C15/12*'Factory Input Fields'!C22/6)*60</f>
        <v>0</v>
      </c>
      <c r="G27" s="128"/>
      <c r="H27" s="130">
        <f>E27</f>
        <v>11071</v>
      </c>
      <c r="I27" s="130">
        <f>F27</f>
        <v>0</v>
      </c>
      <c r="J27" s="131"/>
      <c r="K27" s="132">
        <f>E27</f>
        <v>11071</v>
      </c>
      <c r="L27" s="132">
        <f>F27</f>
        <v>0</v>
      </c>
      <c r="M27" s="133"/>
      <c r="N27" s="346" t="s">
        <v>103</v>
      </c>
      <c r="O27" s="346"/>
      <c r="P27" s="346"/>
      <c r="Q27" s="346"/>
      <c r="R27" s="346"/>
      <c r="S27" s="346"/>
      <c r="T27" s="346"/>
    </row>
    <row r="28" spans="1:20" ht="69.599999999999994" customHeight="1" x14ac:dyDescent="0.3">
      <c r="A28" s="99"/>
      <c r="B28" s="350" t="s">
        <v>29</v>
      </c>
      <c r="C28" s="350"/>
      <c r="D28" s="128"/>
      <c r="E28" s="134">
        <f>E26/E27</f>
        <v>0.28308553879505011</v>
      </c>
      <c r="F28" s="134">
        <f>IFERROR(F26/F27,0)</f>
        <v>0</v>
      </c>
      <c r="G28" s="135"/>
      <c r="H28" s="136">
        <f>H26/H27</f>
        <v>0.32564131514768313</v>
      </c>
      <c r="I28" s="136">
        <f>IFERROR(I26/I27,0)</f>
        <v>0</v>
      </c>
      <c r="J28" s="131"/>
      <c r="K28" s="134">
        <f>K26/K27</f>
        <v>0.41480263752145241</v>
      </c>
      <c r="L28" s="134">
        <f>IFERROR(L26/L27,0)</f>
        <v>0</v>
      </c>
      <c r="M28" s="133"/>
      <c r="N28" s="389"/>
      <c r="O28" s="389"/>
      <c r="P28" s="389"/>
      <c r="Q28" s="389"/>
      <c r="R28" s="389"/>
      <c r="S28" s="389"/>
      <c r="T28" s="389"/>
    </row>
    <row r="29" spans="1:20" ht="69.599999999999994" customHeight="1" x14ac:dyDescent="0.3">
      <c r="A29" s="99"/>
      <c r="B29" s="387" t="s">
        <v>118</v>
      </c>
      <c r="C29" s="387"/>
      <c r="D29" s="128"/>
      <c r="E29" s="388">
        <f>E26+F26</f>
        <v>3134.04</v>
      </c>
      <c r="F29" s="388"/>
      <c r="G29" s="150"/>
      <c r="H29" s="390">
        <f>H26+I26</f>
        <v>3605.1750000000002</v>
      </c>
      <c r="I29" s="390"/>
      <c r="J29" s="151"/>
      <c r="K29" s="388">
        <f>K26+L26</f>
        <v>4592.28</v>
      </c>
      <c r="L29" s="388"/>
      <c r="M29" s="133"/>
      <c r="N29" s="389"/>
      <c r="O29" s="389"/>
      <c r="P29" s="389"/>
      <c r="Q29" s="389"/>
      <c r="R29" s="389"/>
      <c r="S29" s="389"/>
      <c r="T29" s="389"/>
    </row>
    <row r="30" spans="1:20" ht="69.599999999999994" customHeight="1" x14ac:dyDescent="0.3">
      <c r="A30" s="99"/>
      <c r="B30" s="387" t="s">
        <v>117</v>
      </c>
      <c r="C30" s="387"/>
      <c r="D30" s="128"/>
      <c r="E30" s="388">
        <f>E27+F27</f>
        <v>11071</v>
      </c>
      <c r="F30" s="388"/>
      <c r="G30" s="150"/>
      <c r="H30" s="390">
        <f>H27+I27</f>
        <v>11071</v>
      </c>
      <c r="I30" s="390"/>
      <c r="J30" s="151"/>
      <c r="K30" s="388">
        <f>K27+L27</f>
        <v>11071</v>
      </c>
      <c r="L30" s="388"/>
      <c r="M30" s="133"/>
      <c r="N30" s="389"/>
      <c r="O30" s="389"/>
      <c r="P30" s="389"/>
      <c r="Q30" s="389"/>
      <c r="R30" s="389"/>
      <c r="S30" s="389"/>
      <c r="T30" s="389"/>
    </row>
    <row r="31" spans="1:20" ht="69.599999999999994" customHeight="1" x14ac:dyDescent="0.3">
      <c r="A31" s="99"/>
      <c r="B31" s="350" t="s">
        <v>119</v>
      </c>
      <c r="C31" s="350"/>
      <c r="D31" s="128"/>
      <c r="E31" s="344">
        <f>E29/E30</f>
        <v>0.28308553879505011</v>
      </c>
      <c r="F31" s="344"/>
      <c r="G31" s="135"/>
      <c r="H31" s="351">
        <f>H29/H30</f>
        <v>0.32564131514768313</v>
      </c>
      <c r="I31" s="351"/>
      <c r="J31" s="137"/>
      <c r="K31" s="344">
        <f>K29/K30</f>
        <v>0.41480263752145241</v>
      </c>
      <c r="L31" s="344"/>
      <c r="M31" s="133"/>
      <c r="N31" s="389"/>
      <c r="O31" s="389"/>
      <c r="P31" s="389"/>
      <c r="Q31" s="389"/>
      <c r="R31" s="389"/>
      <c r="S31" s="389"/>
      <c r="T31" s="389"/>
    </row>
    <row r="32" spans="1:20" s="14" customFormat="1" ht="69.599999999999994" customHeight="1" x14ac:dyDescent="0.3">
      <c r="A32" s="99"/>
      <c r="B32" s="349" t="s">
        <v>3</v>
      </c>
      <c r="C32" s="349"/>
      <c r="D32" s="138"/>
      <c r="E32" s="343">
        <f>E31/$B$5</f>
        <v>4.0673209596989959E-2</v>
      </c>
      <c r="F32" s="343"/>
      <c r="G32" s="139"/>
      <c r="H32" s="343">
        <f>H31/$B$5</f>
        <v>4.6787545279839533E-2</v>
      </c>
      <c r="I32" s="343"/>
      <c r="J32" s="140"/>
      <c r="K32" s="343">
        <f>K31/$B$5</f>
        <v>5.9598080103656956E-2</v>
      </c>
      <c r="L32" s="343"/>
      <c r="M32" s="141"/>
      <c r="N32" s="389"/>
      <c r="O32" s="389"/>
      <c r="P32" s="389"/>
      <c r="Q32" s="389"/>
      <c r="R32" s="389"/>
      <c r="S32" s="389"/>
      <c r="T32" s="389"/>
    </row>
    <row r="33" spans="1:20" ht="52.7" customHeight="1" x14ac:dyDescent="0.3">
      <c r="A33" s="99"/>
      <c r="B33" s="142"/>
      <c r="C33" s="143"/>
      <c r="D33" s="143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</row>
    <row r="34" spans="1:20" ht="51.95" customHeight="1" x14ac:dyDescent="0.3"/>
    <row r="35" spans="1:20" ht="51.95" customHeight="1" x14ac:dyDescent="0.3"/>
    <row r="36" spans="1:20" ht="51.95" customHeight="1" x14ac:dyDescent="0.3"/>
    <row r="37" spans="1:20" ht="51.95" customHeight="1" x14ac:dyDescent="0.3"/>
    <row r="38" spans="1:20" ht="51.95" customHeight="1" x14ac:dyDescent="0.3"/>
    <row r="39" spans="1:20" ht="51.95" customHeight="1" x14ac:dyDescent="0.3"/>
    <row r="40" spans="1:20" ht="51.95" customHeight="1" x14ac:dyDescent="0.3"/>
    <row r="41" spans="1:20" ht="51.95" customHeight="1" x14ac:dyDescent="0.3"/>
    <row r="42" spans="1:20" ht="51.95" customHeight="1" x14ac:dyDescent="0.3"/>
    <row r="43" spans="1:20" ht="51.95" customHeight="1" x14ac:dyDescent="0.3"/>
    <row r="44" spans="1:20" ht="51.95" customHeight="1" x14ac:dyDescent="0.3"/>
    <row r="45" spans="1:20" ht="51.95" customHeight="1" x14ac:dyDescent="0.3"/>
    <row r="46" spans="1:20" ht="51.95" customHeight="1" x14ac:dyDescent="0.3"/>
    <row r="47" spans="1:20" ht="51.95" customHeight="1" x14ac:dyDescent="0.3"/>
    <row r="48" spans="1:20" ht="51.95" customHeight="1" x14ac:dyDescent="0.3"/>
    <row r="49" ht="51.95" customHeight="1" x14ac:dyDescent="0.3"/>
    <row r="50" ht="51.95" customHeight="1" x14ac:dyDescent="0.3"/>
    <row r="51" ht="51.95" customHeight="1" x14ac:dyDescent="0.3"/>
    <row r="52" ht="51.95" customHeight="1" x14ac:dyDescent="0.3"/>
    <row r="53" ht="51.95" customHeight="1" x14ac:dyDescent="0.3"/>
    <row r="54" ht="51.95" customHeight="1" x14ac:dyDescent="0.3"/>
    <row r="55" ht="51.95" customHeight="1" x14ac:dyDescent="0.3"/>
    <row r="56" ht="51.95" customHeight="1" x14ac:dyDescent="0.3"/>
    <row r="57" ht="51.95" customHeight="1" x14ac:dyDescent="0.3"/>
    <row r="58" ht="51.95" customHeight="1" x14ac:dyDescent="0.3"/>
    <row r="59" ht="51.95" customHeight="1" x14ac:dyDescent="0.3"/>
    <row r="60" ht="51.95" customHeight="1" x14ac:dyDescent="0.3"/>
    <row r="61" ht="51.95" customHeight="1" x14ac:dyDescent="0.3"/>
    <row r="62" ht="51.95" customHeight="1" x14ac:dyDescent="0.3"/>
    <row r="63" ht="51.95" customHeight="1" x14ac:dyDescent="0.3"/>
    <row r="64" ht="51.95" customHeight="1" x14ac:dyDescent="0.3"/>
    <row r="65" ht="51.95" customHeight="1" x14ac:dyDescent="0.3"/>
    <row r="66" ht="51.95" customHeight="1" x14ac:dyDescent="0.3"/>
    <row r="67" ht="51.95" customHeight="1" x14ac:dyDescent="0.3"/>
    <row r="68" ht="51.95" customHeight="1" x14ac:dyDescent="0.3"/>
    <row r="69" ht="51.95" customHeight="1" x14ac:dyDescent="0.3"/>
    <row r="70" ht="51.95" customHeight="1" x14ac:dyDescent="0.3"/>
    <row r="71" ht="51.95" customHeight="1" x14ac:dyDescent="0.3"/>
    <row r="72" ht="51.95" customHeight="1" x14ac:dyDescent="0.3"/>
    <row r="73" ht="51.95" customHeight="1" x14ac:dyDescent="0.3"/>
    <row r="74" ht="51.95" customHeight="1" x14ac:dyDescent="0.3"/>
    <row r="75" ht="51.95" customHeight="1" x14ac:dyDescent="0.3"/>
    <row r="76" ht="51.95" customHeight="1" x14ac:dyDescent="0.3"/>
    <row r="77" ht="51.95" customHeight="1" x14ac:dyDescent="0.3"/>
    <row r="78" ht="51.95" customHeight="1" x14ac:dyDescent="0.3"/>
    <row r="79" ht="51.95" customHeight="1" x14ac:dyDescent="0.3"/>
    <row r="80" ht="51.95" customHeight="1" x14ac:dyDescent="0.3"/>
    <row r="81" ht="51.95" customHeight="1" x14ac:dyDescent="0.3"/>
    <row r="82" ht="51.95" customHeight="1" x14ac:dyDescent="0.3"/>
    <row r="83" ht="51.95" customHeight="1" x14ac:dyDescent="0.3"/>
    <row r="84" ht="51.95" customHeight="1" x14ac:dyDescent="0.3"/>
    <row r="85" ht="51.95" customHeight="1" x14ac:dyDescent="0.3"/>
    <row r="86" ht="51.95" customHeight="1" x14ac:dyDescent="0.3"/>
    <row r="87" ht="51.95" customHeight="1" x14ac:dyDescent="0.3"/>
    <row r="88" ht="51.95" customHeight="1" x14ac:dyDescent="0.3"/>
    <row r="89" ht="51.95" customHeight="1" x14ac:dyDescent="0.3"/>
    <row r="90" ht="51.95" customHeight="1" x14ac:dyDescent="0.3"/>
    <row r="91" ht="51.95" customHeight="1" x14ac:dyDescent="0.3"/>
    <row r="92" ht="51.95" customHeight="1" x14ac:dyDescent="0.3"/>
    <row r="93" ht="51.95" customHeight="1" x14ac:dyDescent="0.3"/>
    <row r="94" ht="51.95" customHeight="1" x14ac:dyDescent="0.3"/>
    <row r="95" ht="51.95" customHeight="1" x14ac:dyDescent="0.3"/>
    <row r="96" ht="51.95" customHeight="1" x14ac:dyDescent="0.3"/>
    <row r="97" ht="51.95" customHeight="1" x14ac:dyDescent="0.3"/>
    <row r="98" ht="51.95" customHeight="1" x14ac:dyDescent="0.3"/>
    <row r="99" ht="51.95" customHeight="1" x14ac:dyDescent="0.3"/>
    <row r="100" ht="51.95" customHeight="1" x14ac:dyDescent="0.3"/>
    <row r="101" ht="51.95" customHeight="1" x14ac:dyDescent="0.3"/>
    <row r="102" ht="51.95" customHeight="1" x14ac:dyDescent="0.3"/>
    <row r="103" ht="51.95" customHeight="1" x14ac:dyDescent="0.3"/>
    <row r="104" ht="51.95" customHeight="1" x14ac:dyDescent="0.3"/>
    <row r="105" ht="51.95" customHeight="1" x14ac:dyDescent="0.3"/>
    <row r="106" ht="51.95" customHeight="1" x14ac:dyDescent="0.3"/>
    <row r="107" ht="51.95" customHeight="1" x14ac:dyDescent="0.3"/>
    <row r="108" ht="51.95" customHeight="1" x14ac:dyDescent="0.3"/>
    <row r="109" ht="51.95" customHeight="1" x14ac:dyDescent="0.3"/>
    <row r="110" ht="51.95" customHeight="1" x14ac:dyDescent="0.3"/>
    <row r="111" ht="51.95" customHeight="1" x14ac:dyDescent="0.3"/>
    <row r="112" ht="51.95" customHeight="1" x14ac:dyDescent="0.3"/>
    <row r="113" ht="51.95" customHeight="1" x14ac:dyDescent="0.3"/>
    <row r="114" ht="51.95" customHeight="1" x14ac:dyDescent="0.3"/>
    <row r="115" ht="51.95" customHeight="1" x14ac:dyDescent="0.3"/>
    <row r="116" ht="51.95" customHeight="1" x14ac:dyDescent="0.3"/>
    <row r="117" ht="51.95" customHeight="1" x14ac:dyDescent="0.3"/>
    <row r="118" ht="51.95" customHeight="1" x14ac:dyDescent="0.3"/>
    <row r="119" ht="51.95" customHeight="1" x14ac:dyDescent="0.3"/>
    <row r="120" ht="51.95" customHeight="1" x14ac:dyDescent="0.3"/>
    <row r="121" ht="51.95" customHeight="1" x14ac:dyDescent="0.3"/>
    <row r="122" ht="51.95" customHeight="1" x14ac:dyDescent="0.3"/>
    <row r="123" ht="51.95" customHeight="1" x14ac:dyDescent="0.3"/>
    <row r="124" ht="51.95" customHeight="1" x14ac:dyDescent="0.3"/>
    <row r="125" ht="51.95" customHeight="1" x14ac:dyDescent="0.3"/>
    <row r="126" ht="51.95" customHeight="1" x14ac:dyDescent="0.3"/>
    <row r="127" ht="51.95" customHeight="1" x14ac:dyDescent="0.3"/>
    <row r="128" ht="51.95" customHeight="1" x14ac:dyDescent="0.3"/>
    <row r="129" ht="51.95" customHeight="1" x14ac:dyDescent="0.3"/>
    <row r="130" ht="51.95" customHeight="1" x14ac:dyDescent="0.3"/>
    <row r="131" ht="51.95" customHeight="1" x14ac:dyDescent="0.3"/>
    <row r="132" ht="51.95" customHeight="1" x14ac:dyDescent="0.3"/>
    <row r="133" ht="51.95" customHeight="1" x14ac:dyDescent="0.3"/>
    <row r="134" ht="51.95" customHeight="1" x14ac:dyDescent="0.3"/>
    <row r="135" ht="51.95" customHeight="1" x14ac:dyDescent="0.3"/>
    <row r="136" ht="51.95" customHeight="1" x14ac:dyDescent="0.3"/>
    <row r="137" ht="51.95" customHeight="1" x14ac:dyDescent="0.3"/>
    <row r="138" ht="51.95" customHeight="1" x14ac:dyDescent="0.3"/>
    <row r="139" ht="51.95" customHeight="1" x14ac:dyDescent="0.3"/>
    <row r="140" ht="51.95" customHeight="1" x14ac:dyDescent="0.3"/>
    <row r="141" ht="51.95" customHeight="1" x14ac:dyDescent="0.3"/>
    <row r="142" ht="51.95" customHeight="1" x14ac:dyDescent="0.3"/>
    <row r="143" ht="51.95" customHeight="1" x14ac:dyDescent="0.3"/>
    <row r="144" ht="51.95" customHeight="1" x14ac:dyDescent="0.3"/>
    <row r="145" ht="51.95" customHeight="1" x14ac:dyDescent="0.3"/>
    <row r="146" ht="51.95" customHeight="1" x14ac:dyDescent="0.3"/>
    <row r="147" ht="51.95" customHeight="1" x14ac:dyDescent="0.3"/>
    <row r="148" ht="51.95" customHeight="1" x14ac:dyDescent="0.3"/>
    <row r="149" ht="51.95" customHeight="1" x14ac:dyDescent="0.3"/>
    <row r="150" ht="51.95" customHeight="1" x14ac:dyDescent="0.3"/>
    <row r="151" ht="51.95" customHeight="1" x14ac:dyDescent="0.3"/>
    <row r="152" ht="51.95" customHeight="1" x14ac:dyDescent="0.3"/>
    <row r="153" ht="51.95" customHeight="1" x14ac:dyDescent="0.3"/>
    <row r="154" ht="51.95" customHeight="1" x14ac:dyDescent="0.3"/>
    <row r="155" ht="51.95" customHeight="1" x14ac:dyDescent="0.3"/>
    <row r="156" ht="51.95" customHeight="1" x14ac:dyDescent="0.3"/>
    <row r="157" ht="51.95" customHeight="1" x14ac:dyDescent="0.3"/>
    <row r="158" ht="51.95" customHeight="1" x14ac:dyDescent="0.3"/>
    <row r="159" ht="51.95" customHeight="1" x14ac:dyDescent="0.3"/>
    <row r="160" ht="51.95" customHeight="1" x14ac:dyDescent="0.3"/>
    <row r="161" ht="51.95" customHeight="1" x14ac:dyDescent="0.3"/>
    <row r="162" ht="51.95" customHeight="1" x14ac:dyDescent="0.3"/>
    <row r="163" ht="51.95" customHeight="1" x14ac:dyDescent="0.3"/>
    <row r="164" ht="51.95" customHeight="1" x14ac:dyDescent="0.3"/>
    <row r="165" ht="51.95" customHeight="1" x14ac:dyDescent="0.3"/>
    <row r="166" ht="51.95" customHeight="1" x14ac:dyDescent="0.3"/>
    <row r="167" ht="51.95" customHeight="1" x14ac:dyDescent="0.3"/>
    <row r="168" ht="51.95" customHeight="1" x14ac:dyDescent="0.3"/>
    <row r="169" ht="51.95" customHeight="1" x14ac:dyDescent="0.3"/>
    <row r="170" ht="51.95" customHeight="1" x14ac:dyDescent="0.3"/>
    <row r="171" ht="51.95" customHeight="1" x14ac:dyDescent="0.3"/>
    <row r="172" ht="51.95" customHeight="1" x14ac:dyDescent="0.3"/>
    <row r="173" ht="51.95" customHeight="1" x14ac:dyDescent="0.3"/>
    <row r="174" ht="51.95" customHeight="1" x14ac:dyDescent="0.3"/>
    <row r="175" ht="51.95" customHeight="1" x14ac:dyDescent="0.3"/>
    <row r="176" ht="51.95" customHeight="1" x14ac:dyDescent="0.3"/>
    <row r="177" ht="51.95" customHeight="1" x14ac:dyDescent="0.3"/>
    <row r="178" ht="51.95" customHeight="1" x14ac:dyDescent="0.3"/>
    <row r="179" ht="51.95" customHeight="1" x14ac:dyDescent="0.3"/>
    <row r="180" ht="51.95" customHeight="1" x14ac:dyDescent="0.3"/>
    <row r="181" ht="51.95" customHeight="1" x14ac:dyDescent="0.3"/>
    <row r="182" ht="51.95" customHeight="1" x14ac:dyDescent="0.3"/>
    <row r="183" ht="51.95" customHeight="1" x14ac:dyDescent="0.3"/>
    <row r="184" ht="51.95" customHeight="1" x14ac:dyDescent="0.3"/>
    <row r="185" ht="51.95" customHeight="1" x14ac:dyDescent="0.3"/>
    <row r="186" ht="51.95" customHeight="1" x14ac:dyDescent="0.3"/>
    <row r="187" ht="51.95" customHeight="1" x14ac:dyDescent="0.3"/>
    <row r="188" ht="51.95" customHeight="1" x14ac:dyDescent="0.3"/>
    <row r="189" ht="51.95" customHeight="1" x14ac:dyDescent="0.3"/>
    <row r="190" ht="51.95" customHeight="1" x14ac:dyDescent="0.3"/>
    <row r="191" ht="51.95" customHeight="1" x14ac:dyDescent="0.3"/>
    <row r="192" ht="51.95" customHeight="1" x14ac:dyDescent="0.3"/>
    <row r="193" ht="51.95" customHeight="1" x14ac:dyDescent="0.3"/>
    <row r="194" ht="51.95" customHeight="1" x14ac:dyDescent="0.3"/>
    <row r="195" ht="51.95" customHeight="1" x14ac:dyDescent="0.3"/>
    <row r="196" ht="51.95" customHeight="1" x14ac:dyDescent="0.3"/>
    <row r="197" ht="51.95" customHeight="1" x14ac:dyDescent="0.3"/>
    <row r="198" ht="51.95" customHeight="1" x14ac:dyDescent="0.3"/>
    <row r="199" ht="51.95" customHeight="1" x14ac:dyDescent="0.3"/>
    <row r="200" ht="51.95" customHeight="1" x14ac:dyDescent="0.3"/>
    <row r="201" ht="51.95" customHeight="1" x14ac:dyDescent="0.3"/>
    <row r="202" ht="51.95" customHeight="1" x14ac:dyDescent="0.3"/>
    <row r="203" ht="51.95" customHeight="1" x14ac:dyDescent="0.3"/>
    <row r="204" ht="51.95" customHeight="1" x14ac:dyDescent="0.3"/>
    <row r="205" ht="51.95" customHeight="1" x14ac:dyDescent="0.3"/>
    <row r="206" ht="51.95" customHeight="1" x14ac:dyDescent="0.3"/>
    <row r="207" ht="51.95" customHeight="1" x14ac:dyDescent="0.3"/>
    <row r="208" ht="51.95" customHeight="1" x14ac:dyDescent="0.3"/>
    <row r="209" ht="51.95" customHeight="1" x14ac:dyDescent="0.3"/>
    <row r="210" ht="51.95" customHeight="1" x14ac:dyDescent="0.3"/>
    <row r="211" ht="51.95" customHeight="1" x14ac:dyDescent="0.3"/>
    <row r="212" ht="51.95" customHeight="1" x14ac:dyDescent="0.3"/>
    <row r="213" ht="51.95" customHeight="1" x14ac:dyDescent="0.3"/>
    <row r="214" ht="51.95" customHeight="1" x14ac:dyDescent="0.3"/>
    <row r="215" ht="51.95" customHeight="1" x14ac:dyDescent="0.3"/>
    <row r="216" ht="51.95" customHeight="1" x14ac:dyDescent="0.3"/>
    <row r="217" ht="51.95" customHeight="1" x14ac:dyDescent="0.3"/>
  </sheetData>
  <sheetProtection algorithmName="SHA-512" hashValue="5pFnEjtLpT2TF1+0FPVxbT3ONj4ac86MLRQNwDkFkxzzZSx6O5WMyTIg2XX9olTNy3qJpcs/lfr5UGEJCG+uMw==" saltValue="C5rY7azo4u2R7q+D+sUdfQ==" spinCount="100000" sheet="1" objects="1" scenarios="1" selectLockedCells="1"/>
  <mergeCells count="63">
    <mergeCell ref="B30:C30"/>
    <mergeCell ref="E30:F30"/>
    <mergeCell ref="N26:T26"/>
    <mergeCell ref="N23:T23"/>
    <mergeCell ref="N30:T30"/>
    <mergeCell ref="B26:C26"/>
    <mergeCell ref="B27:C27"/>
    <mergeCell ref="B29:C29"/>
    <mergeCell ref="E29:F29"/>
    <mergeCell ref="H29:I29"/>
    <mergeCell ref="B28:C28"/>
    <mergeCell ref="H30:I30"/>
    <mergeCell ref="K29:L29"/>
    <mergeCell ref="K30:L30"/>
    <mergeCell ref="N27:T27"/>
    <mergeCell ref="N24:S24"/>
    <mergeCell ref="K4:L4"/>
    <mergeCell ref="Q5:R5"/>
    <mergeCell ref="Q2:R2"/>
    <mergeCell ref="Q4:R4"/>
    <mergeCell ref="N14:S14"/>
    <mergeCell ref="N5:O5"/>
    <mergeCell ref="N4:O4"/>
    <mergeCell ref="N12:T12"/>
    <mergeCell ref="N11:T11"/>
    <mergeCell ref="N10:T10"/>
    <mergeCell ref="N8:T9"/>
    <mergeCell ref="N13:S13"/>
    <mergeCell ref="K5:L5"/>
    <mergeCell ref="K8:L8"/>
    <mergeCell ref="H8:I8"/>
    <mergeCell ref="H4:I4"/>
    <mergeCell ref="H5:I5"/>
    <mergeCell ref="E4:F4"/>
    <mergeCell ref="E5:F5"/>
    <mergeCell ref="B4:C4"/>
    <mergeCell ref="B5:C5"/>
    <mergeCell ref="E8:F8"/>
    <mergeCell ref="B8:C9"/>
    <mergeCell ref="B19:B25"/>
    <mergeCell ref="B10:B12"/>
    <mergeCell ref="B13:B18"/>
    <mergeCell ref="B32:C32"/>
    <mergeCell ref="E32:F32"/>
    <mergeCell ref="H32:I32"/>
    <mergeCell ref="B31:C31"/>
    <mergeCell ref="E31:F31"/>
    <mergeCell ref="H31:I31"/>
    <mergeCell ref="N15:S15"/>
    <mergeCell ref="N16:S16"/>
    <mergeCell ref="N17:S17"/>
    <mergeCell ref="N20:S20"/>
    <mergeCell ref="N21:S21"/>
    <mergeCell ref="K32:L32"/>
    <mergeCell ref="K31:L31"/>
    <mergeCell ref="N19:S19"/>
    <mergeCell ref="N22:T22"/>
    <mergeCell ref="N18:T18"/>
    <mergeCell ref="N32:T32"/>
    <mergeCell ref="N31:T31"/>
    <mergeCell ref="N25:T25"/>
    <mergeCell ref="N28:T28"/>
    <mergeCell ref="N29:T29"/>
  </mergeCells>
  <pageMargins left="0.25" right="0.25" top="0.25" bottom="0.25" header="0.3" footer="0.3"/>
  <pageSetup paperSize="9" scale="17" orientation="landscape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Macro10">
                <anchor moveWithCells="1">
                  <from>
                    <xdr:col>13</xdr:col>
                    <xdr:colOff>704850</xdr:colOff>
                    <xdr:row>1</xdr:row>
                    <xdr:rowOff>9525</xdr:rowOff>
                  </from>
                  <to>
                    <xdr:col>16</xdr:col>
                    <xdr:colOff>1676400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62085-D5E7-4474-9078-6CEBA78E58D3}">
  <sheetPr codeName="Sheet4">
    <pageSetUpPr fitToPage="1"/>
  </sheetPr>
  <dimension ref="A1:P52"/>
  <sheetViews>
    <sheetView showGridLines="0" zoomScale="97" zoomScaleNormal="97" workbookViewId="0">
      <selection activeCell="F5" sqref="F5"/>
    </sheetView>
  </sheetViews>
  <sheetFormatPr defaultColWidth="11.5546875" defaultRowHeight="17.25" x14ac:dyDescent="0.3"/>
  <cols>
    <col min="1" max="1" width="3.33203125" style="1" customWidth="1"/>
    <col min="2" max="2" width="8.5546875" style="3" customWidth="1"/>
    <col min="3" max="3" width="16.109375" style="3" customWidth="1"/>
    <col min="4" max="4" width="15.88671875" style="3" customWidth="1"/>
    <col min="5" max="10" width="15.88671875" style="1" customWidth="1"/>
    <col min="11" max="19" width="14.109375" style="1" customWidth="1"/>
    <col min="20" max="224" width="11.5546875" style="1"/>
    <col min="225" max="225" width="5.44140625" style="1" bestFit="1" customWidth="1"/>
    <col min="226" max="226" width="33" style="1" bestFit="1" customWidth="1"/>
    <col min="227" max="227" width="33" style="1" customWidth="1"/>
    <col min="228" max="228" width="19.109375" style="1" customWidth="1"/>
    <col min="229" max="255" width="13.6640625" style="1" customWidth="1"/>
    <col min="256" max="256" width="70.5546875" style="1" customWidth="1"/>
    <col min="257" max="480" width="11.5546875" style="1"/>
    <col min="481" max="481" width="5.44140625" style="1" bestFit="1" customWidth="1"/>
    <col min="482" max="482" width="33" style="1" bestFit="1" customWidth="1"/>
    <col min="483" max="483" width="33" style="1" customWidth="1"/>
    <col min="484" max="484" width="19.109375" style="1" customWidth="1"/>
    <col min="485" max="511" width="13.6640625" style="1" customWidth="1"/>
    <col min="512" max="512" width="70.5546875" style="1" customWidth="1"/>
    <col min="513" max="736" width="11.5546875" style="1"/>
    <col min="737" max="737" width="5.44140625" style="1" bestFit="1" customWidth="1"/>
    <col min="738" max="738" width="33" style="1" bestFit="1" customWidth="1"/>
    <col min="739" max="739" width="33" style="1" customWidth="1"/>
    <col min="740" max="740" width="19.109375" style="1" customWidth="1"/>
    <col min="741" max="767" width="13.6640625" style="1" customWidth="1"/>
    <col min="768" max="768" width="70.5546875" style="1" customWidth="1"/>
    <col min="769" max="992" width="11.5546875" style="1"/>
    <col min="993" max="993" width="5.44140625" style="1" bestFit="1" customWidth="1"/>
    <col min="994" max="994" width="33" style="1" bestFit="1" customWidth="1"/>
    <col min="995" max="995" width="33" style="1" customWidth="1"/>
    <col min="996" max="996" width="19.109375" style="1" customWidth="1"/>
    <col min="997" max="1023" width="13.6640625" style="1" customWidth="1"/>
    <col min="1024" max="1024" width="70.5546875" style="1" customWidth="1"/>
    <col min="1025" max="1248" width="11.5546875" style="1"/>
    <col min="1249" max="1249" width="5.44140625" style="1" bestFit="1" customWidth="1"/>
    <col min="1250" max="1250" width="33" style="1" bestFit="1" customWidth="1"/>
    <col min="1251" max="1251" width="33" style="1" customWidth="1"/>
    <col min="1252" max="1252" width="19.109375" style="1" customWidth="1"/>
    <col min="1253" max="1279" width="13.6640625" style="1" customWidth="1"/>
    <col min="1280" max="1280" width="70.5546875" style="1" customWidth="1"/>
    <col min="1281" max="1504" width="11.5546875" style="1"/>
    <col min="1505" max="1505" width="5.44140625" style="1" bestFit="1" customWidth="1"/>
    <col min="1506" max="1506" width="33" style="1" bestFit="1" customWidth="1"/>
    <col min="1507" max="1507" width="33" style="1" customWidth="1"/>
    <col min="1508" max="1508" width="19.109375" style="1" customWidth="1"/>
    <col min="1509" max="1535" width="13.6640625" style="1" customWidth="1"/>
    <col min="1536" max="1536" width="70.5546875" style="1" customWidth="1"/>
    <col min="1537" max="1760" width="11.5546875" style="1"/>
    <col min="1761" max="1761" width="5.44140625" style="1" bestFit="1" customWidth="1"/>
    <col min="1762" max="1762" width="33" style="1" bestFit="1" customWidth="1"/>
    <col min="1763" max="1763" width="33" style="1" customWidth="1"/>
    <col min="1764" max="1764" width="19.109375" style="1" customWidth="1"/>
    <col min="1765" max="1791" width="13.6640625" style="1" customWidth="1"/>
    <col min="1792" max="1792" width="70.5546875" style="1" customWidth="1"/>
    <col min="1793" max="2016" width="11.5546875" style="1"/>
    <col min="2017" max="2017" width="5.44140625" style="1" bestFit="1" customWidth="1"/>
    <col min="2018" max="2018" width="33" style="1" bestFit="1" customWidth="1"/>
    <col min="2019" max="2019" width="33" style="1" customWidth="1"/>
    <col min="2020" max="2020" width="19.109375" style="1" customWidth="1"/>
    <col min="2021" max="2047" width="13.6640625" style="1" customWidth="1"/>
    <col min="2048" max="2048" width="70.5546875" style="1" customWidth="1"/>
    <col min="2049" max="2272" width="11.5546875" style="1"/>
    <col min="2273" max="2273" width="5.44140625" style="1" bestFit="1" customWidth="1"/>
    <col min="2274" max="2274" width="33" style="1" bestFit="1" customWidth="1"/>
    <col min="2275" max="2275" width="33" style="1" customWidth="1"/>
    <col min="2276" max="2276" width="19.109375" style="1" customWidth="1"/>
    <col min="2277" max="2303" width="13.6640625" style="1" customWidth="1"/>
    <col min="2304" max="2304" width="70.5546875" style="1" customWidth="1"/>
    <col min="2305" max="2528" width="11.5546875" style="1"/>
    <col min="2529" max="2529" width="5.44140625" style="1" bestFit="1" customWidth="1"/>
    <col min="2530" max="2530" width="33" style="1" bestFit="1" customWidth="1"/>
    <col min="2531" max="2531" width="33" style="1" customWidth="1"/>
    <col min="2532" max="2532" width="19.109375" style="1" customWidth="1"/>
    <col min="2533" max="2559" width="13.6640625" style="1" customWidth="1"/>
    <col min="2560" max="2560" width="70.5546875" style="1" customWidth="1"/>
    <col min="2561" max="2784" width="11.5546875" style="1"/>
    <col min="2785" max="2785" width="5.44140625" style="1" bestFit="1" customWidth="1"/>
    <col min="2786" max="2786" width="33" style="1" bestFit="1" customWidth="1"/>
    <col min="2787" max="2787" width="33" style="1" customWidth="1"/>
    <col min="2788" max="2788" width="19.109375" style="1" customWidth="1"/>
    <col min="2789" max="2815" width="13.6640625" style="1" customWidth="1"/>
    <col min="2816" max="2816" width="70.5546875" style="1" customWidth="1"/>
    <col min="2817" max="3040" width="11.5546875" style="1"/>
    <col min="3041" max="3041" width="5.44140625" style="1" bestFit="1" customWidth="1"/>
    <col min="3042" max="3042" width="33" style="1" bestFit="1" customWidth="1"/>
    <col min="3043" max="3043" width="33" style="1" customWidth="1"/>
    <col min="3044" max="3044" width="19.109375" style="1" customWidth="1"/>
    <col min="3045" max="3071" width="13.6640625" style="1" customWidth="1"/>
    <col min="3072" max="3072" width="70.5546875" style="1" customWidth="1"/>
    <col min="3073" max="3296" width="11.5546875" style="1"/>
    <col min="3297" max="3297" width="5.44140625" style="1" bestFit="1" customWidth="1"/>
    <col min="3298" max="3298" width="33" style="1" bestFit="1" customWidth="1"/>
    <col min="3299" max="3299" width="33" style="1" customWidth="1"/>
    <col min="3300" max="3300" width="19.109375" style="1" customWidth="1"/>
    <col min="3301" max="3327" width="13.6640625" style="1" customWidth="1"/>
    <col min="3328" max="3328" width="70.5546875" style="1" customWidth="1"/>
    <col min="3329" max="3552" width="11.5546875" style="1"/>
    <col min="3553" max="3553" width="5.44140625" style="1" bestFit="1" customWidth="1"/>
    <col min="3554" max="3554" width="33" style="1" bestFit="1" customWidth="1"/>
    <col min="3555" max="3555" width="33" style="1" customWidth="1"/>
    <col min="3556" max="3556" width="19.109375" style="1" customWidth="1"/>
    <col min="3557" max="3583" width="13.6640625" style="1" customWidth="1"/>
    <col min="3584" max="3584" width="70.5546875" style="1" customWidth="1"/>
    <col min="3585" max="3808" width="11.5546875" style="1"/>
    <col min="3809" max="3809" width="5.44140625" style="1" bestFit="1" customWidth="1"/>
    <col min="3810" max="3810" width="33" style="1" bestFit="1" customWidth="1"/>
    <col min="3811" max="3811" width="33" style="1" customWidth="1"/>
    <col min="3812" max="3812" width="19.109375" style="1" customWidth="1"/>
    <col min="3813" max="3839" width="13.6640625" style="1" customWidth="1"/>
    <col min="3840" max="3840" width="70.5546875" style="1" customWidth="1"/>
    <col min="3841" max="4064" width="11.5546875" style="1"/>
    <col min="4065" max="4065" width="5.44140625" style="1" bestFit="1" customWidth="1"/>
    <col min="4066" max="4066" width="33" style="1" bestFit="1" customWidth="1"/>
    <col min="4067" max="4067" width="33" style="1" customWidth="1"/>
    <col min="4068" max="4068" width="19.109375" style="1" customWidth="1"/>
    <col min="4069" max="4095" width="13.6640625" style="1" customWidth="1"/>
    <col min="4096" max="4096" width="70.5546875" style="1" customWidth="1"/>
    <col min="4097" max="4320" width="11.5546875" style="1"/>
    <col min="4321" max="4321" width="5.44140625" style="1" bestFit="1" customWidth="1"/>
    <col min="4322" max="4322" width="33" style="1" bestFit="1" customWidth="1"/>
    <col min="4323" max="4323" width="33" style="1" customWidth="1"/>
    <col min="4324" max="4324" width="19.109375" style="1" customWidth="1"/>
    <col min="4325" max="4351" width="13.6640625" style="1" customWidth="1"/>
    <col min="4352" max="4352" width="70.5546875" style="1" customWidth="1"/>
    <col min="4353" max="4576" width="11.5546875" style="1"/>
    <col min="4577" max="4577" width="5.44140625" style="1" bestFit="1" customWidth="1"/>
    <col min="4578" max="4578" width="33" style="1" bestFit="1" customWidth="1"/>
    <col min="4579" max="4579" width="33" style="1" customWidth="1"/>
    <col min="4580" max="4580" width="19.109375" style="1" customWidth="1"/>
    <col min="4581" max="4607" width="13.6640625" style="1" customWidth="1"/>
    <col min="4608" max="4608" width="70.5546875" style="1" customWidth="1"/>
    <col min="4609" max="4832" width="11.5546875" style="1"/>
    <col min="4833" max="4833" width="5.44140625" style="1" bestFit="1" customWidth="1"/>
    <col min="4834" max="4834" width="33" style="1" bestFit="1" customWidth="1"/>
    <col min="4835" max="4835" width="33" style="1" customWidth="1"/>
    <col min="4836" max="4836" width="19.109375" style="1" customWidth="1"/>
    <col min="4837" max="4863" width="13.6640625" style="1" customWidth="1"/>
    <col min="4864" max="4864" width="70.5546875" style="1" customWidth="1"/>
    <col min="4865" max="5088" width="11.5546875" style="1"/>
    <col min="5089" max="5089" width="5.44140625" style="1" bestFit="1" customWidth="1"/>
    <col min="5090" max="5090" width="33" style="1" bestFit="1" customWidth="1"/>
    <col min="5091" max="5091" width="33" style="1" customWidth="1"/>
    <col min="5092" max="5092" width="19.109375" style="1" customWidth="1"/>
    <col min="5093" max="5119" width="13.6640625" style="1" customWidth="1"/>
    <col min="5120" max="5120" width="70.5546875" style="1" customWidth="1"/>
    <col min="5121" max="5344" width="11.5546875" style="1"/>
    <col min="5345" max="5345" width="5.44140625" style="1" bestFit="1" customWidth="1"/>
    <col min="5346" max="5346" width="33" style="1" bestFit="1" customWidth="1"/>
    <col min="5347" max="5347" width="33" style="1" customWidth="1"/>
    <col min="5348" max="5348" width="19.109375" style="1" customWidth="1"/>
    <col min="5349" max="5375" width="13.6640625" style="1" customWidth="1"/>
    <col min="5376" max="5376" width="70.5546875" style="1" customWidth="1"/>
    <col min="5377" max="5600" width="11.5546875" style="1"/>
    <col min="5601" max="5601" width="5.44140625" style="1" bestFit="1" customWidth="1"/>
    <col min="5602" max="5602" width="33" style="1" bestFit="1" customWidth="1"/>
    <col min="5603" max="5603" width="33" style="1" customWidth="1"/>
    <col min="5604" max="5604" width="19.109375" style="1" customWidth="1"/>
    <col min="5605" max="5631" width="13.6640625" style="1" customWidth="1"/>
    <col min="5632" max="5632" width="70.5546875" style="1" customWidth="1"/>
    <col min="5633" max="5856" width="11.5546875" style="1"/>
    <col min="5857" max="5857" width="5.44140625" style="1" bestFit="1" customWidth="1"/>
    <col min="5858" max="5858" width="33" style="1" bestFit="1" customWidth="1"/>
    <col min="5859" max="5859" width="33" style="1" customWidth="1"/>
    <col min="5860" max="5860" width="19.109375" style="1" customWidth="1"/>
    <col min="5861" max="5887" width="13.6640625" style="1" customWidth="1"/>
    <col min="5888" max="5888" width="70.5546875" style="1" customWidth="1"/>
    <col min="5889" max="6112" width="11.5546875" style="1"/>
    <col min="6113" max="6113" width="5.44140625" style="1" bestFit="1" customWidth="1"/>
    <col min="6114" max="6114" width="33" style="1" bestFit="1" customWidth="1"/>
    <col min="6115" max="6115" width="33" style="1" customWidth="1"/>
    <col min="6116" max="6116" width="19.109375" style="1" customWidth="1"/>
    <col min="6117" max="6143" width="13.6640625" style="1" customWidth="1"/>
    <col min="6144" max="6144" width="70.5546875" style="1" customWidth="1"/>
    <col min="6145" max="6368" width="11.5546875" style="1"/>
    <col min="6369" max="6369" width="5.44140625" style="1" bestFit="1" customWidth="1"/>
    <col min="6370" max="6370" width="33" style="1" bestFit="1" customWidth="1"/>
    <col min="6371" max="6371" width="33" style="1" customWidth="1"/>
    <col min="6372" max="6372" width="19.109375" style="1" customWidth="1"/>
    <col min="6373" max="6399" width="13.6640625" style="1" customWidth="1"/>
    <col min="6400" max="6400" width="70.5546875" style="1" customWidth="1"/>
    <col min="6401" max="6624" width="11.5546875" style="1"/>
    <col min="6625" max="6625" width="5.44140625" style="1" bestFit="1" customWidth="1"/>
    <col min="6626" max="6626" width="33" style="1" bestFit="1" customWidth="1"/>
    <col min="6627" max="6627" width="33" style="1" customWidth="1"/>
    <col min="6628" max="6628" width="19.109375" style="1" customWidth="1"/>
    <col min="6629" max="6655" width="13.6640625" style="1" customWidth="1"/>
    <col min="6656" max="6656" width="70.5546875" style="1" customWidth="1"/>
    <col min="6657" max="6880" width="11.5546875" style="1"/>
    <col min="6881" max="6881" width="5.44140625" style="1" bestFit="1" customWidth="1"/>
    <col min="6882" max="6882" width="33" style="1" bestFit="1" customWidth="1"/>
    <col min="6883" max="6883" width="33" style="1" customWidth="1"/>
    <col min="6884" max="6884" width="19.109375" style="1" customWidth="1"/>
    <col min="6885" max="6911" width="13.6640625" style="1" customWidth="1"/>
    <col min="6912" max="6912" width="70.5546875" style="1" customWidth="1"/>
    <col min="6913" max="7136" width="11.5546875" style="1"/>
    <col min="7137" max="7137" width="5.44140625" style="1" bestFit="1" customWidth="1"/>
    <col min="7138" max="7138" width="33" style="1" bestFit="1" customWidth="1"/>
    <col min="7139" max="7139" width="33" style="1" customWidth="1"/>
    <col min="7140" max="7140" width="19.109375" style="1" customWidth="1"/>
    <col min="7141" max="7167" width="13.6640625" style="1" customWidth="1"/>
    <col min="7168" max="7168" width="70.5546875" style="1" customWidth="1"/>
    <col min="7169" max="7392" width="11.5546875" style="1"/>
    <col min="7393" max="7393" width="5.44140625" style="1" bestFit="1" customWidth="1"/>
    <col min="7394" max="7394" width="33" style="1" bestFit="1" customWidth="1"/>
    <col min="7395" max="7395" width="33" style="1" customWidth="1"/>
    <col min="7396" max="7396" width="19.109375" style="1" customWidth="1"/>
    <col min="7397" max="7423" width="13.6640625" style="1" customWidth="1"/>
    <col min="7424" max="7424" width="70.5546875" style="1" customWidth="1"/>
    <col min="7425" max="7648" width="11.5546875" style="1"/>
    <col min="7649" max="7649" width="5.44140625" style="1" bestFit="1" customWidth="1"/>
    <col min="7650" max="7650" width="33" style="1" bestFit="1" customWidth="1"/>
    <col min="7651" max="7651" width="33" style="1" customWidth="1"/>
    <col min="7652" max="7652" width="19.109375" style="1" customWidth="1"/>
    <col min="7653" max="7679" width="13.6640625" style="1" customWidth="1"/>
    <col min="7680" max="7680" width="70.5546875" style="1" customWidth="1"/>
    <col min="7681" max="7904" width="11.5546875" style="1"/>
    <col min="7905" max="7905" width="5.44140625" style="1" bestFit="1" customWidth="1"/>
    <col min="7906" max="7906" width="33" style="1" bestFit="1" customWidth="1"/>
    <col min="7907" max="7907" width="33" style="1" customWidth="1"/>
    <col min="7908" max="7908" width="19.109375" style="1" customWidth="1"/>
    <col min="7909" max="7935" width="13.6640625" style="1" customWidth="1"/>
    <col min="7936" max="7936" width="70.5546875" style="1" customWidth="1"/>
    <col min="7937" max="8160" width="11.5546875" style="1"/>
    <col min="8161" max="8161" width="5.44140625" style="1" bestFit="1" customWidth="1"/>
    <col min="8162" max="8162" width="33" style="1" bestFit="1" customWidth="1"/>
    <col min="8163" max="8163" width="33" style="1" customWidth="1"/>
    <col min="8164" max="8164" width="19.109375" style="1" customWidth="1"/>
    <col min="8165" max="8191" width="13.6640625" style="1" customWidth="1"/>
    <col min="8192" max="8192" width="70.5546875" style="1" customWidth="1"/>
    <col min="8193" max="8416" width="11.5546875" style="1"/>
    <col min="8417" max="8417" width="5.44140625" style="1" bestFit="1" customWidth="1"/>
    <col min="8418" max="8418" width="33" style="1" bestFit="1" customWidth="1"/>
    <col min="8419" max="8419" width="33" style="1" customWidth="1"/>
    <col min="8420" max="8420" width="19.109375" style="1" customWidth="1"/>
    <col min="8421" max="8447" width="13.6640625" style="1" customWidth="1"/>
    <col min="8448" max="8448" width="70.5546875" style="1" customWidth="1"/>
    <col min="8449" max="8672" width="11.5546875" style="1"/>
    <col min="8673" max="8673" width="5.44140625" style="1" bestFit="1" customWidth="1"/>
    <col min="8674" max="8674" width="33" style="1" bestFit="1" customWidth="1"/>
    <col min="8675" max="8675" width="33" style="1" customWidth="1"/>
    <col min="8676" max="8676" width="19.109375" style="1" customWidth="1"/>
    <col min="8677" max="8703" width="13.6640625" style="1" customWidth="1"/>
    <col min="8704" max="8704" width="70.5546875" style="1" customWidth="1"/>
    <col min="8705" max="8928" width="11.5546875" style="1"/>
    <col min="8929" max="8929" width="5.44140625" style="1" bestFit="1" customWidth="1"/>
    <col min="8930" max="8930" width="33" style="1" bestFit="1" customWidth="1"/>
    <col min="8931" max="8931" width="33" style="1" customWidth="1"/>
    <col min="8932" max="8932" width="19.109375" style="1" customWidth="1"/>
    <col min="8933" max="8959" width="13.6640625" style="1" customWidth="1"/>
    <col min="8960" max="8960" width="70.5546875" style="1" customWidth="1"/>
    <col min="8961" max="9184" width="11.5546875" style="1"/>
    <col min="9185" max="9185" width="5.44140625" style="1" bestFit="1" customWidth="1"/>
    <col min="9186" max="9186" width="33" style="1" bestFit="1" customWidth="1"/>
    <col min="9187" max="9187" width="33" style="1" customWidth="1"/>
    <col min="9188" max="9188" width="19.109375" style="1" customWidth="1"/>
    <col min="9189" max="9215" width="13.6640625" style="1" customWidth="1"/>
    <col min="9216" max="9216" width="70.5546875" style="1" customWidth="1"/>
    <col min="9217" max="9440" width="11.5546875" style="1"/>
    <col min="9441" max="9441" width="5.44140625" style="1" bestFit="1" customWidth="1"/>
    <col min="9442" max="9442" width="33" style="1" bestFit="1" customWidth="1"/>
    <col min="9443" max="9443" width="33" style="1" customWidth="1"/>
    <col min="9444" max="9444" width="19.109375" style="1" customWidth="1"/>
    <col min="9445" max="9471" width="13.6640625" style="1" customWidth="1"/>
    <col min="9472" max="9472" width="70.5546875" style="1" customWidth="1"/>
    <col min="9473" max="9696" width="11.5546875" style="1"/>
    <col min="9697" max="9697" width="5.44140625" style="1" bestFit="1" customWidth="1"/>
    <col min="9698" max="9698" width="33" style="1" bestFit="1" customWidth="1"/>
    <col min="9699" max="9699" width="33" style="1" customWidth="1"/>
    <col min="9700" max="9700" width="19.109375" style="1" customWidth="1"/>
    <col min="9701" max="9727" width="13.6640625" style="1" customWidth="1"/>
    <col min="9728" max="9728" width="70.5546875" style="1" customWidth="1"/>
    <col min="9729" max="9952" width="11.5546875" style="1"/>
    <col min="9953" max="9953" width="5.44140625" style="1" bestFit="1" customWidth="1"/>
    <col min="9954" max="9954" width="33" style="1" bestFit="1" customWidth="1"/>
    <col min="9955" max="9955" width="33" style="1" customWidth="1"/>
    <col min="9956" max="9956" width="19.109375" style="1" customWidth="1"/>
    <col min="9957" max="9983" width="13.6640625" style="1" customWidth="1"/>
    <col min="9984" max="9984" width="70.5546875" style="1" customWidth="1"/>
    <col min="9985" max="10208" width="11.5546875" style="1"/>
    <col min="10209" max="10209" width="5.44140625" style="1" bestFit="1" customWidth="1"/>
    <col min="10210" max="10210" width="33" style="1" bestFit="1" customWidth="1"/>
    <col min="10211" max="10211" width="33" style="1" customWidth="1"/>
    <col min="10212" max="10212" width="19.109375" style="1" customWidth="1"/>
    <col min="10213" max="10239" width="13.6640625" style="1" customWidth="1"/>
    <col min="10240" max="10240" width="70.5546875" style="1" customWidth="1"/>
    <col min="10241" max="10464" width="11.5546875" style="1"/>
    <col min="10465" max="10465" width="5.44140625" style="1" bestFit="1" customWidth="1"/>
    <col min="10466" max="10466" width="33" style="1" bestFit="1" customWidth="1"/>
    <col min="10467" max="10467" width="33" style="1" customWidth="1"/>
    <col min="10468" max="10468" width="19.109375" style="1" customWidth="1"/>
    <col min="10469" max="10495" width="13.6640625" style="1" customWidth="1"/>
    <col min="10496" max="10496" width="70.5546875" style="1" customWidth="1"/>
    <col min="10497" max="10720" width="11.5546875" style="1"/>
    <col min="10721" max="10721" width="5.44140625" style="1" bestFit="1" customWidth="1"/>
    <col min="10722" max="10722" width="33" style="1" bestFit="1" customWidth="1"/>
    <col min="10723" max="10723" width="33" style="1" customWidth="1"/>
    <col min="10724" max="10724" width="19.109375" style="1" customWidth="1"/>
    <col min="10725" max="10751" width="13.6640625" style="1" customWidth="1"/>
    <col min="10752" max="10752" width="70.5546875" style="1" customWidth="1"/>
    <col min="10753" max="10976" width="11.5546875" style="1"/>
    <col min="10977" max="10977" width="5.44140625" style="1" bestFit="1" customWidth="1"/>
    <col min="10978" max="10978" width="33" style="1" bestFit="1" customWidth="1"/>
    <col min="10979" max="10979" width="33" style="1" customWidth="1"/>
    <col min="10980" max="10980" width="19.109375" style="1" customWidth="1"/>
    <col min="10981" max="11007" width="13.6640625" style="1" customWidth="1"/>
    <col min="11008" max="11008" width="70.5546875" style="1" customWidth="1"/>
    <col min="11009" max="11232" width="11.5546875" style="1"/>
    <col min="11233" max="11233" width="5.44140625" style="1" bestFit="1" customWidth="1"/>
    <col min="11234" max="11234" width="33" style="1" bestFit="1" customWidth="1"/>
    <col min="11235" max="11235" width="33" style="1" customWidth="1"/>
    <col min="11236" max="11236" width="19.109375" style="1" customWidth="1"/>
    <col min="11237" max="11263" width="13.6640625" style="1" customWidth="1"/>
    <col min="11264" max="11264" width="70.5546875" style="1" customWidth="1"/>
    <col min="11265" max="11488" width="11.5546875" style="1"/>
    <col min="11489" max="11489" width="5.44140625" style="1" bestFit="1" customWidth="1"/>
    <col min="11490" max="11490" width="33" style="1" bestFit="1" customWidth="1"/>
    <col min="11491" max="11491" width="33" style="1" customWidth="1"/>
    <col min="11492" max="11492" width="19.109375" style="1" customWidth="1"/>
    <col min="11493" max="11519" width="13.6640625" style="1" customWidth="1"/>
    <col min="11520" max="11520" width="70.5546875" style="1" customWidth="1"/>
    <col min="11521" max="11744" width="11.5546875" style="1"/>
    <col min="11745" max="11745" width="5.44140625" style="1" bestFit="1" customWidth="1"/>
    <col min="11746" max="11746" width="33" style="1" bestFit="1" customWidth="1"/>
    <col min="11747" max="11747" width="33" style="1" customWidth="1"/>
    <col min="11748" max="11748" width="19.109375" style="1" customWidth="1"/>
    <col min="11749" max="11775" width="13.6640625" style="1" customWidth="1"/>
    <col min="11776" max="11776" width="70.5546875" style="1" customWidth="1"/>
    <col min="11777" max="12000" width="11.5546875" style="1"/>
    <col min="12001" max="12001" width="5.44140625" style="1" bestFit="1" customWidth="1"/>
    <col min="12002" max="12002" width="33" style="1" bestFit="1" customWidth="1"/>
    <col min="12003" max="12003" width="33" style="1" customWidth="1"/>
    <col min="12004" max="12004" width="19.109375" style="1" customWidth="1"/>
    <col min="12005" max="12031" width="13.6640625" style="1" customWidth="1"/>
    <col min="12032" max="12032" width="70.5546875" style="1" customWidth="1"/>
    <col min="12033" max="12256" width="11.5546875" style="1"/>
    <col min="12257" max="12257" width="5.44140625" style="1" bestFit="1" customWidth="1"/>
    <col min="12258" max="12258" width="33" style="1" bestFit="1" customWidth="1"/>
    <col min="12259" max="12259" width="33" style="1" customWidth="1"/>
    <col min="12260" max="12260" width="19.109375" style="1" customWidth="1"/>
    <col min="12261" max="12287" width="13.6640625" style="1" customWidth="1"/>
    <col min="12288" max="12288" width="70.5546875" style="1" customWidth="1"/>
    <col min="12289" max="12512" width="11.5546875" style="1"/>
    <col min="12513" max="12513" width="5.44140625" style="1" bestFit="1" customWidth="1"/>
    <col min="12514" max="12514" width="33" style="1" bestFit="1" customWidth="1"/>
    <col min="12515" max="12515" width="33" style="1" customWidth="1"/>
    <col min="12516" max="12516" width="19.109375" style="1" customWidth="1"/>
    <col min="12517" max="12543" width="13.6640625" style="1" customWidth="1"/>
    <col min="12544" max="12544" width="70.5546875" style="1" customWidth="1"/>
    <col min="12545" max="12768" width="11.5546875" style="1"/>
    <col min="12769" max="12769" width="5.44140625" style="1" bestFit="1" customWidth="1"/>
    <col min="12770" max="12770" width="33" style="1" bestFit="1" customWidth="1"/>
    <col min="12771" max="12771" width="33" style="1" customWidth="1"/>
    <col min="12772" max="12772" width="19.109375" style="1" customWidth="1"/>
    <col min="12773" max="12799" width="13.6640625" style="1" customWidth="1"/>
    <col min="12800" max="12800" width="70.5546875" style="1" customWidth="1"/>
    <col min="12801" max="13024" width="11.5546875" style="1"/>
    <col min="13025" max="13025" width="5.44140625" style="1" bestFit="1" customWidth="1"/>
    <col min="13026" max="13026" width="33" style="1" bestFit="1" customWidth="1"/>
    <col min="13027" max="13027" width="33" style="1" customWidth="1"/>
    <col min="13028" max="13028" width="19.109375" style="1" customWidth="1"/>
    <col min="13029" max="13055" width="13.6640625" style="1" customWidth="1"/>
    <col min="13056" max="13056" width="70.5546875" style="1" customWidth="1"/>
    <col min="13057" max="13280" width="11.5546875" style="1"/>
    <col min="13281" max="13281" width="5.44140625" style="1" bestFit="1" customWidth="1"/>
    <col min="13282" max="13282" width="33" style="1" bestFit="1" customWidth="1"/>
    <col min="13283" max="13283" width="33" style="1" customWidth="1"/>
    <col min="13284" max="13284" width="19.109375" style="1" customWidth="1"/>
    <col min="13285" max="13311" width="13.6640625" style="1" customWidth="1"/>
    <col min="13312" max="13312" width="70.5546875" style="1" customWidth="1"/>
    <col min="13313" max="13536" width="11.5546875" style="1"/>
    <col min="13537" max="13537" width="5.44140625" style="1" bestFit="1" customWidth="1"/>
    <col min="13538" max="13538" width="33" style="1" bestFit="1" customWidth="1"/>
    <col min="13539" max="13539" width="33" style="1" customWidth="1"/>
    <col min="13540" max="13540" width="19.109375" style="1" customWidth="1"/>
    <col min="13541" max="13567" width="13.6640625" style="1" customWidth="1"/>
    <col min="13568" max="13568" width="70.5546875" style="1" customWidth="1"/>
    <col min="13569" max="13792" width="11.5546875" style="1"/>
    <col min="13793" max="13793" width="5.44140625" style="1" bestFit="1" customWidth="1"/>
    <col min="13794" max="13794" width="33" style="1" bestFit="1" customWidth="1"/>
    <col min="13795" max="13795" width="33" style="1" customWidth="1"/>
    <col min="13796" max="13796" width="19.109375" style="1" customWidth="1"/>
    <col min="13797" max="13823" width="13.6640625" style="1" customWidth="1"/>
    <col min="13824" max="13824" width="70.5546875" style="1" customWidth="1"/>
    <col min="13825" max="14048" width="11.5546875" style="1"/>
    <col min="14049" max="14049" width="5.44140625" style="1" bestFit="1" customWidth="1"/>
    <col min="14050" max="14050" width="33" style="1" bestFit="1" customWidth="1"/>
    <col min="14051" max="14051" width="33" style="1" customWidth="1"/>
    <col min="14052" max="14052" width="19.109375" style="1" customWidth="1"/>
    <col min="14053" max="14079" width="13.6640625" style="1" customWidth="1"/>
    <col min="14080" max="14080" width="70.5546875" style="1" customWidth="1"/>
    <col min="14081" max="14304" width="11.5546875" style="1"/>
    <col min="14305" max="14305" width="5.44140625" style="1" bestFit="1" customWidth="1"/>
    <col min="14306" max="14306" width="33" style="1" bestFit="1" customWidth="1"/>
    <col min="14307" max="14307" width="33" style="1" customWidth="1"/>
    <col min="14308" max="14308" width="19.109375" style="1" customWidth="1"/>
    <col min="14309" max="14335" width="13.6640625" style="1" customWidth="1"/>
    <col min="14336" max="14336" width="70.5546875" style="1" customWidth="1"/>
    <col min="14337" max="14560" width="11.5546875" style="1"/>
    <col min="14561" max="14561" width="5.44140625" style="1" bestFit="1" customWidth="1"/>
    <col min="14562" max="14562" width="33" style="1" bestFit="1" customWidth="1"/>
    <col min="14563" max="14563" width="33" style="1" customWidth="1"/>
    <col min="14564" max="14564" width="19.109375" style="1" customWidth="1"/>
    <col min="14565" max="14591" width="13.6640625" style="1" customWidth="1"/>
    <col min="14592" max="14592" width="70.5546875" style="1" customWidth="1"/>
    <col min="14593" max="14816" width="11.5546875" style="1"/>
    <col min="14817" max="14817" width="5.44140625" style="1" bestFit="1" customWidth="1"/>
    <col min="14818" max="14818" width="33" style="1" bestFit="1" customWidth="1"/>
    <col min="14819" max="14819" width="33" style="1" customWidth="1"/>
    <col min="14820" max="14820" width="19.109375" style="1" customWidth="1"/>
    <col min="14821" max="14847" width="13.6640625" style="1" customWidth="1"/>
    <col min="14848" max="14848" width="70.5546875" style="1" customWidth="1"/>
    <col min="14849" max="15072" width="11.5546875" style="1"/>
    <col min="15073" max="15073" width="5.44140625" style="1" bestFit="1" customWidth="1"/>
    <col min="15074" max="15074" width="33" style="1" bestFit="1" customWidth="1"/>
    <col min="15075" max="15075" width="33" style="1" customWidth="1"/>
    <col min="15076" max="15076" width="19.109375" style="1" customWidth="1"/>
    <col min="15077" max="15103" width="13.6640625" style="1" customWidth="1"/>
    <col min="15104" max="15104" width="70.5546875" style="1" customWidth="1"/>
    <col min="15105" max="15328" width="11.5546875" style="1"/>
    <col min="15329" max="15329" width="5.44140625" style="1" bestFit="1" customWidth="1"/>
    <col min="15330" max="15330" width="33" style="1" bestFit="1" customWidth="1"/>
    <col min="15331" max="15331" width="33" style="1" customWidth="1"/>
    <col min="15332" max="15332" width="19.109375" style="1" customWidth="1"/>
    <col min="15333" max="15359" width="13.6640625" style="1" customWidth="1"/>
    <col min="15360" max="15360" width="70.5546875" style="1" customWidth="1"/>
    <col min="15361" max="15584" width="11.5546875" style="1"/>
    <col min="15585" max="15585" width="5.44140625" style="1" bestFit="1" customWidth="1"/>
    <col min="15586" max="15586" width="33" style="1" bestFit="1" customWidth="1"/>
    <col min="15587" max="15587" width="33" style="1" customWidth="1"/>
    <col min="15588" max="15588" width="19.109375" style="1" customWidth="1"/>
    <col min="15589" max="15615" width="13.6640625" style="1" customWidth="1"/>
    <col min="15616" max="15616" width="70.5546875" style="1" customWidth="1"/>
    <col min="15617" max="15840" width="11.5546875" style="1"/>
    <col min="15841" max="15841" width="5.44140625" style="1" bestFit="1" customWidth="1"/>
    <col min="15842" max="15842" width="33" style="1" bestFit="1" customWidth="1"/>
    <col min="15843" max="15843" width="33" style="1" customWidth="1"/>
    <col min="15844" max="15844" width="19.109375" style="1" customWidth="1"/>
    <col min="15845" max="15871" width="13.6640625" style="1" customWidth="1"/>
    <col min="15872" max="15872" width="70.5546875" style="1" customWidth="1"/>
    <col min="15873" max="16096" width="11.5546875" style="1"/>
    <col min="16097" max="16097" width="5.44140625" style="1" bestFit="1" customWidth="1"/>
    <col min="16098" max="16098" width="33" style="1" bestFit="1" customWidth="1"/>
    <col min="16099" max="16099" width="33" style="1" customWidth="1"/>
    <col min="16100" max="16100" width="19.109375" style="1" customWidth="1"/>
    <col min="16101" max="16127" width="13.6640625" style="1" customWidth="1"/>
    <col min="16128" max="16128" width="70.5546875" style="1" customWidth="1"/>
    <col min="16129" max="16384" width="11.5546875" style="1"/>
  </cols>
  <sheetData>
    <row r="1" spans="1:16" ht="32.25" x14ac:dyDescent="0.4">
      <c r="B1" s="172" t="s">
        <v>199</v>
      </c>
    </row>
    <row r="2" spans="1:16" ht="26.25" customHeight="1" x14ac:dyDescent="0.35">
      <c r="B2" s="2"/>
    </row>
    <row r="3" spans="1:16" ht="26.25" hidden="1" customHeight="1" x14ac:dyDescent="0.3">
      <c r="B3" s="196" t="s">
        <v>176</v>
      </c>
    </row>
    <row r="4" spans="1:16" s="4" customFormat="1" ht="9.6" customHeight="1" x14ac:dyDescent="0.4">
      <c r="B4" s="5"/>
      <c r="C4" s="3"/>
      <c r="D4" s="3"/>
    </row>
    <row r="5" spans="1:16" ht="25.7" customHeight="1" x14ac:dyDescent="0.3">
      <c r="B5" s="83" t="s">
        <v>10</v>
      </c>
      <c r="C5" s="7"/>
      <c r="D5" s="7"/>
      <c r="E5" s="8"/>
      <c r="F5" s="8"/>
      <c r="G5" s="8"/>
      <c r="H5" s="8"/>
      <c r="I5" s="8"/>
      <c r="J5" s="8"/>
      <c r="K5" s="60"/>
      <c r="L5" s="60"/>
      <c r="M5" s="60"/>
      <c r="N5" s="6"/>
      <c r="O5" s="6"/>
      <c r="P5" s="6"/>
    </row>
    <row r="6" spans="1:16" s="6" customFormat="1" ht="15" customHeight="1" x14ac:dyDescent="0.3">
      <c r="A6" s="9"/>
      <c r="B6" s="10"/>
      <c r="C6" s="10"/>
      <c r="D6" s="10"/>
    </row>
    <row r="7" spans="1:16" ht="36.75" customHeight="1" x14ac:dyDescent="0.3">
      <c r="B7" s="229" t="s">
        <v>220</v>
      </c>
      <c r="C7" s="230"/>
      <c r="D7" s="230"/>
      <c r="E7" s="231"/>
      <c r="F7" s="216" t="s">
        <v>223</v>
      </c>
      <c r="G7" s="226" t="s">
        <v>222</v>
      </c>
      <c r="H7" s="226" t="s">
        <v>213</v>
      </c>
      <c r="I7" s="226" t="s">
        <v>214</v>
      </c>
      <c r="J7" s="223"/>
    </row>
    <row r="8" spans="1:16" ht="24.6" customHeight="1" x14ac:dyDescent="0.3">
      <c r="B8" s="228"/>
      <c r="C8" s="395" t="s">
        <v>210</v>
      </c>
      <c r="D8" s="395"/>
      <c r="E8" s="395"/>
      <c r="F8" s="217"/>
      <c r="G8" s="217"/>
      <c r="H8" s="217"/>
      <c r="I8" s="217"/>
      <c r="J8" s="224"/>
    </row>
    <row r="9" spans="1:16" ht="24.6" customHeight="1" x14ac:dyDescent="0.3">
      <c r="B9" s="35"/>
      <c r="C9" s="394" t="s">
        <v>216</v>
      </c>
      <c r="D9" s="394"/>
      <c r="E9" s="394"/>
      <c r="F9" s="219"/>
      <c r="G9" s="232"/>
      <c r="H9" s="236">
        <f>G9*F9</f>
        <v>0</v>
      </c>
      <c r="I9" s="220">
        <f>H9/'Factory Input Fields'!C10</f>
        <v>0</v>
      </c>
      <c r="J9" s="225"/>
    </row>
    <row r="10" spans="1:16" ht="24.6" customHeight="1" x14ac:dyDescent="0.3">
      <c r="B10" s="35"/>
      <c r="C10" s="394" t="s">
        <v>219</v>
      </c>
      <c r="D10" s="394"/>
      <c r="E10" s="394"/>
      <c r="F10" s="219"/>
      <c r="G10" s="232"/>
      <c r="H10" s="236">
        <f>G10*F10</f>
        <v>0</v>
      </c>
      <c r="I10" s="220">
        <f>H10/'Factory Input Fields'!C10</f>
        <v>0</v>
      </c>
      <c r="J10" s="225"/>
    </row>
    <row r="11" spans="1:16" ht="24.6" customHeight="1" x14ac:dyDescent="0.3">
      <c r="B11" s="35"/>
      <c r="C11" s="397" t="s">
        <v>217</v>
      </c>
      <c r="D11" s="397"/>
      <c r="E11" s="397"/>
      <c r="F11" s="219"/>
      <c r="G11" s="232"/>
      <c r="H11" s="236">
        <f>G11*F11</f>
        <v>0</v>
      </c>
      <c r="I11" s="220">
        <f>H11/'Factory Input Fields'!C15</f>
        <v>0</v>
      </c>
      <c r="J11" s="225"/>
    </row>
    <row r="12" spans="1:16" ht="31.5" customHeight="1" x14ac:dyDescent="0.3">
      <c r="B12" s="35"/>
      <c r="C12" s="395" t="s">
        <v>209</v>
      </c>
      <c r="D12" s="395"/>
      <c r="E12" s="395"/>
      <c r="F12" s="216" t="s">
        <v>224</v>
      </c>
      <c r="G12" s="226" t="s">
        <v>218</v>
      </c>
      <c r="H12" s="226" t="s">
        <v>213</v>
      </c>
      <c r="I12" s="226" t="s">
        <v>214</v>
      </c>
      <c r="J12" s="224"/>
    </row>
    <row r="13" spans="1:16" ht="24.6" customHeight="1" x14ac:dyDescent="0.3">
      <c r="B13" s="35"/>
      <c r="C13" s="394" t="s">
        <v>215</v>
      </c>
      <c r="D13" s="394"/>
      <c r="E13" s="394"/>
      <c r="F13" s="218"/>
      <c r="G13" s="219"/>
      <c r="H13" s="198">
        <f>IFERROR(F13/G13,0)</f>
        <v>0</v>
      </c>
      <c r="I13" s="220">
        <f>H13/'Factory Input Fields'!C10</f>
        <v>0</v>
      </c>
      <c r="J13" s="224"/>
    </row>
    <row r="14" spans="1:16" ht="24.6" customHeight="1" x14ac:dyDescent="0.3">
      <c r="B14" s="35"/>
      <c r="C14" s="394" t="s">
        <v>211</v>
      </c>
      <c r="D14" s="394"/>
      <c r="E14" s="394"/>
      <c r="F14" s="218"/>
      <c r="G14" s="219"/>
      <c r="H14" s="198">
        <f>IFERROR(F14/G14,0)</f>
        <v>0</v>
      </c>
      <c r="I14" s="220">
        <f>H14/'Factory Input Fields'!C10</f>
        <v>0</v>
      </c>
      <c r="J14" s="225"/>
    </row>
    <row r="15" spans="1:16" ht="24.6" customHeight="1" x14ac:dyDescent="0.3">
      <c r="B15" s="35"/>
      <c r="C15" s="394" t="s">
        <v>221</v>
      </c>
      <c r="D15" s="394"/>
      <c r="E15" s="394"/>
      <c r="F15" s="218"/>
      <c r="G15" s="219"/>
      <c r="H15" s="198">
        <f>IFERROR(F15/G15,0)</f>
        <v>0</v>
      </c>
      <c r="I15" s="220">
        <f>H15/'Factory Input Fields'!C10</f>
        <v>0</v>
      </c>
      <c r="J15" s="225"/>
    </row>
    <row r="16" spans="1:16" ht="24.6" customHeight="1" x14ac:dyDescent="0.3">
      <c r="B16" s="35"/>
      <c r="C16" s="398" t="s">
        <v>212</v>
      </c>
      <c r="D16" s="398"/>
      <c r="E16" s="398"/>
      <c r="F16" s="218"/>
      <c r="G16" s="219"/>
      <c r="H16" s="198">
        <f>IFERROR(F16/G16,0)</f>
        <v>0</v>
      </c>
      <c r="I16" s="220">
        <f>H16/'Factory Input Fields'!C10</f>
        <v>0</v>
      </c>
      <c r="J16" s="225"/>
    </row>
    <row r="17" spans="2:12" ht="24.6" customHeight="1" x14ac:dyDescent="0.3">
      <c r="B17" s="35"/>
      <c r="C17" s="397" t="s">
        <v>217</v>
      </c>
      <c r="D17" s="397"/>
      <c r="E17" s="397"/>
      <c r="F17" s="218"/>
      <c r="G17" s="219"/>
      <c r="H17" s="198">
        <f>IFERROR(F17/G17,0)</f>
        <v>0</v>
      </c>
      <c r="I17" s="220">
        <f>H17/'Factory Input Fields'!C10</f>
        <v>0</v>
      </c>
      <c r="J17" s="225"/>
    </row>
    <row r="18" spans="2:12" ht="24.6" customHeight="1" x14ac:dyDescent="0.3">
      <c r="B18" s="156"/>
      <c r="C18" s="396" t="s">
        <v>229</v>
      </c>
      <c r="D18" s="396"/>
      <c r="E18" s="396"/>
      <c r="F18" s="233"/>
      <c r="G18" s="234" t="s">
        <v>228</v>
      </c>
      <c r="H18" s="221">
        <f>SUM(H9:H17)</f>
        <v>0</v>
      </c>
      <c r="I18" s="222">
        <f>SUM(I9:I17)</f>
        <v>0</v>
      </c>
      <c r="J18" s="224"/>
    </row>
    <row r="19" spans="2:12" ht="24.6" customHeight="1" x14ac:dyDescent="0.3">
      <c r="B19" s="82"/>
      <c r="C19" s="82"/>
      <c r="G19" s="190"/>
      <c r="H19" s="11"/>
      <c r="I19" s="215"/>
      <c r="J19" s="215"/>
    </row>
    <row r="20" spans="2:12" s="197" customFormat="1" ht="15.75" customHeight="1" x14ac:dyDescent="0.3">
      <c r="B20" s="419" t="s">
        <v>203</v>
      </c>
      <c r="C20" s="420"/>
      <c r="D20" s="420"/>
      <c r="E20" s="418" t="s">
        <v>188</v>
      </c>
      <c r="F20" s="418" t="s">
        <v>189</v>
      </c>
      <c r="G20" s="418" t="s">
        <v>190</v>
      </c>
      <c r="H20" s="418" t="s">
        <v>192</v>
      </c>
      <c r="I20" s="418" t="s">
        <v>193</v>
      </c>
      <c r="J20" s="438" t="s">
        <v>200</v>
      </c>
    </row>
    <row r="21" spans="2:12" s="197" customFormat="1" ht="15.75" customHeight="1" x14ac:dyDescent="0.3">
      <c r="B21" s="421"/>
      <c r="C21" s="422"/>
      <c r="D21" s="422"/>
      <c r="E21" s="418"/>
      <c r="F21" s="418"/>
      <c r="G21" s="418"/>
      <c r="H21" s="418"/>
      <c r="I21" s="418"/>
      <c r="J21" s="438"/>
    </row>
    <row r="22" spans="2:12" s="197" customFormat="1" ht="47.25" customHeight="1" x14ac:dyDescent="0.3">
      <c r="B22" s="154" t="s">
        <v>76</v>
      </c>
      <c r="C22" s="432" t="s">
        <v>204</v>
      </c>
      <c r="D22" s="432"/>
      <c r="E22" s="214"/>
      <c r="F22" s="198">
        <f>'Factory Input Fields'!C33</f>
        <v>0</v>
      </c>
      <c r="G22" s="198">
        <f>F22-E22</f>
        <v>0</v>
      </c>
      <c r="H22" s="198">
        <f>G22/12</f>
        <v>0</v>
      </c>
      <c r="I22" s="199">
        <f>H22/'Factory Input Fields'!$C$10</f>
        <v>0</v>
      </c>
      <c r="J22" s="200">
        <f>IFERROR(I22/'Factory Input Fields'!$C$25,0)</f>
        <v>0</v>
      </c>
    </row>
    <row r="23" spans="2:12" s="197" customFormat="1" ht="47.25" customHeight="1" x14ac:dyDescent="0.3">
      <c r="B23" s="156" t="s">
        <v>146</v>
      </c>
      <c r="C23" s="433" t="s">
        <v>198</v>
      </c>
      <c r="D23" s="433"/>
      <c r="E23" s="201"/>
      <c r="F23" s="201"/>
      <c r="G23" s="201"/>
      <c r="H23" s="202">
        <f>H18</f>
        <v>0</v>
      </c>
      <c r="I23" s="203">
        <f>H23/'Factory Input Fields'!$C$10</f>
        <v>0</v>
      </c>
      <c r="J23" s="204">
        <f>IFERROR(I23/'Factory Input Fields'!$C$25,0)</f>
        <v>0</v>
      </c>
    </row>
    <row r="24" spans="2:12" s="197" customFormat="1" ht="28.5" customHeight="1" x14ac:dyDescent="0.3"/>
    <row r="25" spans="2:12" s="11" customFormat="1" ht="31.9" customHeight="1" x14ac:dyDescent="0.3">
      <c r="B25" s="426" t="s">
        <v>33</v>
      </c>
      <c r="C25" s="427"/>
      <c r="D25" s="428"/>
      <c r="E25" s="205" t="s">
        <v>41</v>
      </c>
      <c r="F25" s="205" t="s">
        <v>42</v>
      </c>
      <c r="G25" s="176" t="s">
        <v>43</v>
      </c>
      <c r="H25" s="206" t="s">
        <v>44</v>
      </c>
      <c r="I25" s="176" t="s">
        <v>194</v>
      </c>
      <c r="J25" s="439" t="s">
        <v>37</v>
      </c>
      <c r="K25" s="207"/>
      <c r="L25" s="53"/>
    </row>
    <row r="26" spans="2:12" s="52" customFormat="1" ht="13.15" customHeight="1" x14ac:dyDescent="0.3">
      <c r="B26" s="429"/>
      <c r="C26" s="430"/>
      <c r="D26" s="431"/>
      <c r="E26" s="208">
        <f>'Factory Input Fields'!C57</f>
        <v>0</v>
      </c>
      <c r="F26" s="208">
        <f>'Factory Input Fields'!C58</f>
        <v>0</v>
      </c>
      <c r="G26" s="208" t="s">
        <v>46</v>
      </c>
      <c r="H26" s="209"/>
      <c r="I26" s="208" t="s">
        <v>195</v>
      </c>
      <c r="J26" s="440"/>
      <c r="K26" s="207"/>
      <c r="L26" s="53"/>
    </row>
    <row r="27" spans="2:12" ht="50.25" customHeight="1" x14ac:dyDescent="0.3">
      <c r="B27" s="423" t="s">
        <v>191</v>
      </c>
      <c r="C27" s="424"/>
      <c r="D27" s="425"/>
      <c r="E27" s="210">
        <f>J22</f>
        <v>0</v>
      </c>
      <c r="F27" s="210">
        <f>G27*F26</f>
        <v>0</v>
      </c>
      <c r="G27" s="210">
        <f>IFERROR(E27/E26,0)</f>
        <v>0</v>
      </c>
      <c r="H27" s="210">
        <f>J23</f>
        <v>0</v>
      </c>
      <c r="I27" s="211">
        <f>SUM(G27:H27)</f>
        <v>0</v>
      </c>
      <c r="J27" s="212"/>
      <c r="K27" s="213"/>
    </row>
    <row r="28" spans="2:12" s="197" customFormat="1" ht="29.25" customHeight="1" x14ac:dyDescent="0.3"/>
    <row r="29" spans="2:12" s="11" customFormat="1" ht="30.6" customHeight="1" x14ac:dyDescent="0.3">
      <c r="B29" s="48" t="s">
        <v>196</v>
      </c>
      <c r="C29" s="46"/>
      <c r="D29" s="46"/>
      <c r="E29" s="47"/>
      <c r="F29" s="47"/>
      <c r="G29" s="47"/>
      <c r="H29" s="47"/>
      <c r="I29" s="47"/>
      <c r="J29" s="46"/>
    </row>
    <row r="30" spans="2:12" s="197" customFormat="1" x14ac:dyDescent="0.3"/>
    <row r="31" spans="2:12" ht="28.35" customHeight="1" x14ac:dyDescent="0.3">
      <c r="C31" s="338" t="s">
        <v>48</v>
      </c>
      <c r="D31" s="338"/>
      <c r="E31" s="177" t="s">
        <v>188</v>
      </c>
      <c r="F31" s="195" t="s">
        <v>189</v>
      </c>
      <c r="G31" s="435" t="s">
        <v>50</v>
      </c>
      <c r="H31" s="436"/>
      <c r="I31" s="436"/>
      <c r="J31" s="437"/>
    </row>
    <row r="32" spans="2:12" ht="28.35" customHeight="1" x14ac:dyDescent="0.3">
      <c r="B32" s="37" t="s">
        <v>162</v>
      </c>
      <c r="C32" s="331" t="s">
        <v>93</v>
      </c>
      <c r="D32" s="332"/>
      <c r="E32" s="412" t="e">
        <f>'Factory Input Fields'!#REF!</f>
        <v>#REF!</v>
      </c>
      <c r="F32" s="412"/>
      <c r="G32" s="293" t="s">
        <v>51</v>
      </c>
      <c r="H32" s="293"/>
      <c r="I32" s="293"/>
      <c r="J32" s="294"/>
    </row>
    <row r="33" spans="2:11" ht="28.35" customHeight="1" x14ac:dyDescent="0.3">
      <c r="B33" s="35" t="s">
        <v>147</v>
      </c>
      <c r="C33" s="331" t="s">
        <v>14</v>
      </c>
      <c r="D33" s="332"/>
      <c r="E33" s="416" t="e">
        <f>'Factory Input Fields'!#REF!</f>
        <v>#REF!</v>
      </c>
      <c r="F33" s="417"/>
      <c r="G33" s="292" t="s">
        <v>91</v>
      </c>
      <c r="H33" s="293"/>
      <c r="I33" s="293"/>
      <c r="J33" s="294"/>
    </row>
    <row r="34" spans="2:11" ht="38.25" customHeight="1" x14ac:dyDescent="0.3">
      <c r="B34" s="34" t="s">
        <v>148</v>
      </c>
      <c r="C34" s="434" t="s">
        <v>52</v>
      </c>
      <c r="D34" s="332"/>
      <c r="E34" s="165"/>
      <c r="F34" s="227" t="e">
        <f>'Factory Input Fields'!#REF!</f>
        <v>#REF!</v>
      </c>
      <c r="G34" s="413" t="s">
        <v>208</v>
      </c>
      <c r="H34" s="414"/>
      <c r="I34" s="414"/>
      <c r="J34" s="415"/>
    </row>
    <row r="35" spans="2:11" ht="28.35" customHeight="1" x14ac:dyDescent="0.3">
      <c r="C35" s="335" t="s">
        <v>53</v>
      </c>
      <c r="D35" s="335"/>
      <c r="E35" s="45">
        <f>IFERROR(E33/E34,0)</f>
        <v>0</v>
      </c>
      <c r="F35" s="45">
        <f>IFERROR(E33/F34,0)</f>
        <v>0</v>
      </c>
      <c r="G35" s="399" t="s">
        <v>187</v>
      </c>
      <c r="H35" s="400"/>
      <c r="I35" s="400"/>
      <c r="J35" s="401"/>
    </row>
    <row r="36" spans="2:11" ht="28.35" customHeight="1" x14ac:dyDescent="0.3">
      <c r="B36" s="37" t="s">
        <v>149</v>
      </c>
      <c r="C36" s="330" t="s">
        <v>54</v>
      </c>
      <c r="D36" s="330"/>
      <c r="E36" s="402" t="e">
        <f>'Factory Input Fields'!#REF!</f>
        <v>#REF!</v>
      </c>
      <c r="F36" s="402"/>
      <c r="G36" s="333" t="s">
        <v>55</v>
      </c>
      <c r="H36" s="333"/>
      <c r="I36" s="333"/>
      <c r="J36" s="333"/>
    </row>
    <row r="37" spans="2:11" ht="28.35" customHeight="1" x14ac:dyDescent="0.3">
      <c r="B37" s="35" t="s">
        <v>150</v>
      </c>
      <c r="C37" s="305" t="s">
        <v>56</v>
      </c>
      <c r="D37" s="306"/>
      <c r="E37" s="402" t="e">
        <f>'Factory Input Fields'!#REF!</f>
        <v>#REF!</v>
      </c>
      <c r="F37" s="402"/>
      <c r="G37" s="333" t="s">
        <v>57</v>
      </c>
      <c r="H37" s="333"/>
      <c r="I37" s="333"/>
      <c r="J37" s="333"/>
    </row>
    <row r="38" spans="2:11" ht="28.35" customHeight="1" x14ac:dyDescent="0.3">
      <c r="B38" s="34" t="s">
        <v>151</v>
      </c>
      <c r="C38" s="305" t="s">
        <v>58</v>
      </c>
      <c r="D38" s="306"/>
      <c r="E38" s="402" t="e">
        <f>'Factory Input Fields'!#REF!</f>
        <v>#REF!</v>
      </c>
      <c r="F38" s="402"/>
      <c r="G38" s="333" t="s">
        <v>59</v>
      </c>
      <c r="H38" s="333"/>
      <c r="I38" s="333"/>
      <c r="J38" s="333"/>
    </row>
    <row r="39" spans="2:11" ht="30" customHeight="1" x14ac:dyDescent="0.3">
      <c r="C39" s="325" t="s">
        <v>60</v>
      </c>
      <c r="D39" s="326"/>
      <c r="E39" s="324" t="e">
        <f>SUM(E36:F38)</f>
        <v>#REF!</v>
      </c>
      <c r="F39" s="324"/>
      <c r="G39" s="324"/>
      <c r="H39" s="324"/>
      <c r="I39" s="324"/>
      <c r="J39" s="324"/>
    </row>
    <row r="40" spans="2:11" ht="28.35" customHeight="1" x14ac:dyDescent="0.3">
      <c r="B40" s="312" t="s">
        <v>61</v>
      </c>
      <c r="C40" s="313" t="s">
        <v>22</v>
      </c>
      <c r="D40" s="313"/>
      <c r="E40" s="191" t="s">
        <v>201</v>
      </c>
      <c r="F40" s="191" t="s">
        <v>202</v>
      </c>
      <c r="G40" s="314" t="s">
        <v>207</v>
      </c>
      <c r="H40" s="315"/>
      <c r="I40" s="315"/>
      <c r="J40" s="316"/>
    </row>
    <row r="41" spans="2:11" ht="28.35" customHeight="1" x14ac:dyDescent="0.3">
      <c r="B41" s="312"/>
      <c r="C41" s="43" t="s">
        <v>63</v>
      </c>
      <c r="D41" s="24">
        <f>E26</f>
        <v>0</v>
      </c>
      <c r="E41" s="25">
        <f>('Factory Input Fields'!E65-COVID!E27)*COVID!E35</f>
        <v>0</v>
      </c>
      <c r="F41" s="25">
        <f>F35*'Factory Input Fields'!E65</f>
        <v>0</v>
      </c>
      <c r="G41" s="317"/>
      <c r="H41" s="318"/>
      <c r="I41" s="318"/>
      <c r="J41" s="319"/>
    </row>
    <row r="42" spans="2:11" ht="28.35" customHeight="1" x14ac:dyDescent="0.3">
      <c r="B42" s="312"/>
      <c r="C42" s="43" t="s">
        <v>64</v>
      </c>
      <c r="D42" s="24">
        <f>F26</f>
        <v>0</v>
      </c>
      <c r="E42" s="25">
        <f>('Factory Input Fields'!F65-COVID!F27)*COVID!E35</f>
        <v>0</v>
      </c>
      <c r="F42" s="25">
        <f>F35*'Factory Input Fields'!F65</f>
        <v>0</v>
      </c>
      <c r="G42" s="317"/>
      <c r="H42" s="318"/>
      <c r="I42" s="318"/>
      <c r="J42" s="319"/>
    </row>
    <row r="43" spans="2:11" ht="28.35" customHeight="1" x14ac:dyDescent="0.3">
      <c r="B43" s="312"/>
      <c r="C43" s="323" t="s">
        <v>65</v>
      </c>
      <c r="D43" s="323"/>
      <c r="E43" s="26">
        <f>SUM(E41:E42)</f>
        <v>0</v>
      </c>
      <c r="F43" s="26">
        <f>SUM(F41:F42)</f>
        <v>0</v>
      </c>
      <c r="G43" s="320"/>
      <c r="H43" s="321"/>
      <c r="I43" s="321"/>
      <c r="J43" s="322"/>
      <c r="K43" s="192"/>
    </row>
    <row r="44" spans="2:11" ht="28.35" customHeight="1" x14ac:dyDescent="0.3">
      <c r="B44" s="312"/>
      <c r="C44" s="305" t="s">
        <v>85</v>
      </c>
      <c r="D44" s="306"/>
      <c r="E44" s="178">
        <f>E35*('Factory Input Fields'!E53)</f>
        <v>0</v>
      </c>
      <c r="F44" s="178">
        <f>F35*('Factory Input Fields'!E53+'Factory Input Fields'!E54)</f>
        <v>0</v>
      </c>
      <c r="G44" s="300" t="s">
        <v>206</v>
      </c>
      <c r="H44" s="301"/>
      <c r="I44" s="301"/>
      <c r="J44" s="302"/>
      <c r="K44" s="193"/>
    </row>
    <row r="45" spans="2:11" ht="28.35" customHeight="1" x14ac:dyDescent="0.3">
      <c r="B45" s="35" t="s">
        <v>152</v>
      </c>
      <c r="C45" s="305" t="s">
        <v>66</v>
      </c>
      <c r="D45" s="306"/>
      <c r="E45" s="402" t="e">
        <f>'Factory Input Fields'!#REF!</f>
        <v>#REF!</v>
      </c>
      <c r="F45" s="402"/>
      <c r="G45" s="333" t="s">
        <v>83</v>
      </c>
      <c r="H45" s="333"/>
      <c r="I45" s="333"/>
      <c r="J45" s="333"/>
    </row>
    <row r="46" spans="2:11" ht="28.35" customHeight="1" x14ac:dyDescent="0.3">
      <c r="B46" s="35" t="s">
        <v>153</v>
      </c>
      <c r="C46" s="305" t="s">
        <v>67</v>
      </c>
      <c r="D46" s="306"/>
      <c r="E46" s="409" t="e">
        <f>'Factory Input Fields'!#REF!</f>
        <v>#REF!</v>
      </c>
      <c r="F46" s="410"/>
      <c r="G46" s="292" t="s">
        <v>81</v>
      </c>
      <c r="H46" s="293"/>
      <c r="I46" s="293"/>
      <c r="J46" s="294"/>
    </row>
    <row r="47" spans="2:11" ht="28.35" customHeight="1" x14ac:dyDescent="0.3">
      <c r="B47" s="34" t="s">
        <v>154</v>
      </c>
      <c r="C47" s="305" t="s">
        <v>68</v>
      </c>
      <c r="D47" s="306"/>
      <c r="E47" s="409" t="e">
        <f>'Factory Input Fields'!#REF!</f>
        <v>#REF!</v>
      </c>
      <c r="F47" s="410"/>
      <c r="G47" s="292" t="s">
        <v>69</v>
      </c>
      <c r="H47" s="293"/>
      <c r="I47" s="293"/>
      <c r="J47" s="294"/>
    </row>
    <row r="48" spans="2:11" s="42" customFormat="1" ht="28.35" customHeight="1" x14ac:dyDescent="0.2">
      <c r="C48" s="308" t="s">
        <v>79</v>
      </c>
      <c r="D48" s="308"/>
      <c r="E48" s="178" t="e">
        <f>E47+E46+E45+E44+E43+E39</f>
        <v>#REF!</v>
      </c>
      <c r="F48" s="178" t="e">
        <f>E47+E46+E45+F44+F43+E39</f>
        <v>#REF!</v>
      </c>
      <c r="G48" s="194" t="e">
        <f>F48-E48</f>
        <v>#REF!</v>
      </c>
      <c r="H48" s="411" t="s">
        <v>197</v>
      </c>
      <c r="I48" s="411"/>
      <c r="J48" s="411"/>
    </row>
    <row r="49" spans="2:10" ht="30.75" customHeight="1" x14ac:dyDescent="0.3">
      <c r="B49" s="37" t="s">
        <v>155</v>
      </c>
      <c r="C49" s="41" t="s">
        <v>168</v>
      </c>
      <c r="D49" s="237" t="e">
        <f>'Factory Input Fields'!#REF!</f>
        <v>#REF!</v>
      </c>
      <c r="E49" s="178" t="e">
        <f>D49*E48</f>
        <v>#REF!</v>
      </c>
      <c r="F49" s="178" t="e">
        <f>D49*F48</f>
        <v>#REF!</v>
      </c>
      <c r="G49" s="292" t="s">
        <v>167</v>
      </c>
      <c r="H49" s="293"/>
      <c r="I49" s="293"/>
      <c r="J49" s="294"/>
    </row>
    <row r="50" spans="2:10" ht="30.75" customHeight="1" x14ac:dyDescent="0.3">
      <c r="B50" s="166" t="s">
        <v>156</v>
      </c>
      <c r="C50" s="41" t="s">
        <v>124</v>
      </c>
      <c r="D50" s="237" t="e">
        <f>'Factory Input Fields'!#REF!</f>
        <v>#REF!</v>
      </c>
      <c r="E50" s="178" t="e">
        <f>F48*D50</f>
        <v>#REF!</v>
      </c>
      <c r="F50" s="178" t="e">
        <f>F48*D50</f>
        <v>#REF!</v>
      </c>
      <c r="G50" s="292" t="s">
        <v>169</v>
      </c>
      <c r="H50" s="293"/>
      <c r="I50" s="293"/>
      <c r="J50" s="294"/>
    </row>
    <row r="51" spans="2:10" ht="28.35" customHeight="1" x14ac:dyDescent="0.3">
      <c r="C51" s="295" t="s">
        <v>77</v>
      </c>
      <c r="D51" s="295"/>
      <c r="E51" s="26" t="e">
        <f>SUM(E48:E50)</f>
        <v>#REF!</v>
      </c>
      <c r="F51" s="26" t="e">
        <f>SUM(F48:F50)</f>
        <v>#REF!</v>
      </c>
      <c r="G51" s="194" t="e">
        <f>F51-E51</f>
        <v>#REF!</v>
      </c>
      <c r="H51" s="403" t="s">
        <v>197</v>
      </c>
      <c r="I51" s="404"/>
      <c r="J51" s="405"/>
    </row>
    <row r="52" spans="2:10" ht="28.35" customHeight="1" x14ac:dyDescent="0.3">
      <c r="C52" s="299" t="s">
        <v>70</v>
      </c>
      <c r="D52" s="299"/>
      <c r="E52" s="39"/>
      <c r="F52" s="39"/>
      <c r="G52" s="38">
        <f>IFERROR((F51-E51)/E51,0)</f>
        <v>0</v>
      </c>
      <c r="H52" s="406"/>
      <c r="I52" s="407"/>
      <c r="J52" s="408"/>
    </row>
  </sheetData>
  <sheetProtection algorithmName="SHA-512" hashValue="YcLHTHmS/NjuwOnJy77ZH2gGxsKnnhzIPU2smnLqDf6L7tNKQ1YUtVkWofaznh9JXn/TMJEz2rJuTVjiDBlkUw==" saltValue="sPxsRp8JVSPVr6ObfT/3bA==" spinCount="100000" sheet="1" objects="1" scenarios="1"/>
  <mergeCells count="69">
    <mergeCell ref="G31:J31"/>
    <mergeCell ref="J20:J21"/>
    <mergeCell ref="I20:I21"/>
    <mergeCell ref="H20:H21"/>
    <mergeCell ref="G20:G21"/>
    <mergeCell ref="J25:J26"/>
    <mergeCell ref="C32:D32"/>
    <mergeCell ref="C33:D33"/>
    <mergeCell ref="C34:D34"/>
    <mergeCell ref="C35:D35"/>
    <mergeCell ref="C31:D31"/>
    <mergeCell ref="G39:J39"/>
    <mergeCell ref="E39:F39"/>
    <mergeCell ref="C51:D51"/>
    <mergeCell ref="C52:D52"/>
    <mergeCell ref="F20:F21"/>
    <mergeCell ref="E20:E21"/>
    <mergeCell ref="B20:D21"/>
    <mergeCell ref="B27:D27"/>
    <mergeCell ref="B25:D26"/>
    <mergeCell ref="C48:D48"/>
    <mergeCell ref="C38:D38"/>
    <mergeCell ref="C39:D39"/>
    <mergeCell ref="C22:D22"/>
    <mergeCell ref="C23:D23"/>
    <mergeCell ref="B40:B44"/>
    <mergeCell ref="C40:D40"/>
    <mergeCell ref="G32:J32"/>
    <mergeCell ref="E32:F32"/>
    <mergeCell ref="G38:J38"/>
    <mergeCell ref="G37:J37"/>
    <mergeCell ref="G36:J36"/>
    <mergeCell ref="E38:F38"/>
    <mergeCell ref="E37:F37"/>
    <mergeCell ref="G34:J34"/>
    <mergeCell ref="G33:J33"/>
    <mergeCell ref="E33:F33"/>
    <mergeCell ref="C43:D43"/>
    <mergeCell ref="C44:D44"/>
    <mergeCell ref="C45:D45"/>
    <mergeCell ref="G40:J43"/>
    <mergeCell ref="G44:J44"/>
    <mergeCell ref="C36:D36"/>
    <mergeCell ref="C37:D37"/>
    <mergeCell ref="G35:J35"/>
    <mergeCell ref="E36:F36"/>
    <mergeCell ref="H51:J52"/>
    <mergeCell ref="G47:J47"/>
    <mergeCell ref="G46:J46"/>
    <mergeCell ref="G45:J45"/>
    <mergeCell ref="E47:F47"/>
    <mergeCell ref="E46:F46"/>
    <mergeCell ref="E45:F45"/>
    <mergeCell ref="G50:J50"/>
    <mergeCell ref="G49:J49"/>
    <mergeCell ref="H48:J48"/>
    <mergeCell ref="C46:D46"/>
    <mergeCell ref="C47:D47"/>
    <mergeCell ref="C10:E10"/>
    <mergeCell ref="C9:E9"/>
    <mergeCell ref="C8:E8"/>
    <mergeCell ref="C18:E18"/>
    <mergeCell ref="C17:E17"/>
    <mergeCell ref="C16:E16"/>
    <mergeCell ref="C15:E15"/>
    <mergeCell ref="C14:E14"/>
    <mergeCell ref="C13:E13"/>
    <mergeCell ref="C12:E12"/>
    <mergeCell ref="C11:E11"/>
  </mergeCells>
  <conditionalFormatting sqref="J27">
    <cfRule type="cellIs" dxfId="1" priority="1" operator="lessThan">
      <formula>0</formula>
    </cfRule>
    <cfRule type="cellIs" dxfId="0" priority="2" operator="lessThan">
      <formula>0</formula>
    </cfRule>
  </conditionalFormatting>
  <hyperlinks>
    <hyperlink ref="B3" r:id="rId1" xr:uid="{034381DE-897E-412A-ACA2-092583F871B5}"/>
  </hyperlinks>
  <pageMargins left="0.25" right="0.25" top="0.25" bottom="0.25" header="0.3" footer="0.3"/>
  <pageSetup paperSize="9" scale="38" fitToHeight="0" orientation="portrait" horizontalDpi="4294967292" verticalDpi="4294967292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Button 1">
              <controlPr defaultSize="0" print="0" autoFill="0" autoPict="0" macro="[0]!Macro9">
                <anchor moveWithCells="1">
                  <from>
                    <xdr:col>7</xdr:col>
                    <xdr:colOff>247650</xdr:colOff>
                    <xdr:row>0</xdr:row>
                    <xdr:rowOff>171450</xdr:rowOff>
                  </from>
                  <to>
                    <xdr:col>8</xdr:col>
                    <xdr:colOff>800100</xdr:colOff>
                    <xdr:row>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Factory Input Fields</vt:lpstr>
      <vt:lpstr>Product Style Costing</vt:lpstr>
      <vt:lpstr>Labour Minute Value Turkey</vt:lpstr>
      <vt:lpstr>COVID</vt:lpstr>
      <vt:lpstr>'Labour Minute Value Turkey'!Print_Area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Oosterom</dc:creator>
  <cp:lastModifiedBy>Koen Oosterom</cp:lastModifiedBy>
  <cp:lastPrinted>2019-12-12T13:42:55Z</cp:lastPrinted>
  <dcterms:created xsi:type="dcterms:W3CDTF">2018-11-05T12:32:05Z</dcterms:created>
  <dcterms:modified xsi:type="dcterms:W3CDTF">2020-11-15T11:34:35Z</dcterms:modified>
</cp:coreProperties>
</file>